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140" activeTab="18"/>
  </bookViews>
  <sheets>
    <sheet name="111 " sheetId="33" r:id="rId1"/>
    <sheet name="212" sheetId="9" r:id="rId2"/>
    <sheet name="290" sheetId="12" r:id="rId3"/>
    <sheet name="226(112)" sheetId="14" r:id="rId4"/>
    <sheet name="221" sheetId="13" r:id="rId5"/>
    <sheet name="225" sheetId="16" r:id="rId6"/>
    <sheet name="223 (247)" sheetId="35" r:id="rId7"/>
    <sheet name="223" sheetId="15" r:id="rId8"/>
    <sheet name="227" sheetId="29" r:id="rId9"/>
    <sheet name="263" sheetId="36" r:id="rId10"/>
    <sheet name="226" sheetId="17" r:id="rId11"/>
    <sheet name="341" sheetId="21" r:id="rId12"/>
    <sheet name="342" sheetId="22" r:id="rId13"/>
    <sheet name="343" sheetId="23" r:id="rId14"/>
    <sheet name="344" sheetId="24" r:id="rId15"/>
    <sheet name="349" sheetId="28" r:id="rId16"/>
    <sheet name="346" sheetId="26" r:id="rId17"/>
    <sheet name="345" sheetId="25" r:id="rId18"/>
    <sheet name="310" sheetId="18" r:id="rId19"/>
    <sheet name="266" sheetId="20" r:id="rId20"/>
    <sheet name="119" sheetId="34" r:id="rId21"/>
  </sheets>
  <calcPr calcId="125725"/>
</workbook>
</file>

<file path=xl/calcChain.xml><?xml version="1.0" encoding="utf-8"?>
<calcChain xmlns="http://schemas.openxmlformats.org/spreadsheetml/2006/main">
  <c r="M35" i="26"/>
  <c r="M34"/>
  <c r="M25"/>
  <c r="C248"/>
  <c r="C216"/>
  <c r="C198"/>
  <c r="C176"/>
  <c r="C120"/>
  <c r="C54"/>
  <c r="C37"/>
  <c r="C28"/>
  <c r="C8"/>
  <c r="E120"/>
  <c r="E175"/>
  <c r="E26" i="25"/>
  <c r="E21" s="1"/>
  <c r="E10" i="33"/>
  <c r="F74" i="16"/>
  <c r="F55"/>
  <c r="F24"/>
  <c r="F23"/>
  <c r="F22"/>
  <c r="E173" i="26"/>
  <c r="E111"/>
  <c r="E12" i="24"/>
  <c r="F73" i="16" l="1"/>
  <c r="F63"/>
  <c r="F32"/>
  <c r="F20"/>
  <c r="E18" i="14" l="1"/>
  <c r="E15"/>
  <c r="E11" i="26"/>
  <c r="E51"/>
  <c r="E21" i="18"/>
  <c r="E20" l="1"/>
  <c r="E172" i="26"/>
  <c r="E199"/>
  <c r="E200"/>
  <c r="E201"/>
  <c r="E202"/>
  <c r="E203"/>
  <c r="E204"/>
  <c r="E205"/>
  <c r="E198" l="1"/>
  <c r="E255"/>
  <c r="E27" i="18"/>
  <c r="E26"/>
  <c r="E25"/>
  <c r="E24"/>
  <c r="E197" i="26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23" i="18"/>
  <c r="E22"/>
  <c r="E8"/>
  <c r="J21"/>
  <c r="E19"/>
  <c r="E18"/>
  <c r="E18" i="25"/>
  <c r="E17"/>
  <c r="E16"/>
  <c r="E52" i="24"/>
  <c r="E51"/>
  <c r="E16" i="29"/>
  <c r="E76" i="17"/>
  <c r="E75"/>
  <c r="E74"/>
  <c r="E176" i="26" l="1"/>
  <c r="F14" i="35"/>
  <c r="F71" i="16"/>
  <c r="F72"/>
  <c r="F70"/>
  <c r="F56"/>
  <c r="F57" s="1"/>
  <c r="F78" s="1"/>
  <c r="F54"/>
  <c r="F53"/>
  <c r="F52"/>
  <c r="F51"/>
  <c r="F50"/>
  <c r="E11" i="18"/>
  <c r="E14" s="1"/>
  <c r="E13"/>
  <c r="E12"/>
  <c r="E37" i="17"/>
  <c r="E36"/>
  <c r="F17" i="13"/>
  <c r="F16"/>
  <c r="F15" l="1"/>
  <c r="E30" i="18"/>
  <c r="E247" i="26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54"/>
  <c r="E23" i="17" l="1"/>
  <c r="E22"/>
  <c r="E30" i="26"/>
  <c r="E9" i="25" l="1"/>
  <c r="E10" s="1"/>
  <c r="E33" i="26"/>
  <c r="E32"/>
  <c r="E31"/>
  <c r="E29"/>
  <c r="E28" l="1"/>
  <c r="E20" i="17"/>
  <c r="F30" i="16"/>
  <c r="F18" l="1"/>
  <c r="E52" i="26"/>
  <c r="E50"/>
  <c r="E49"/>
  <c r="E48"/>
  <c r="E47"/>
  <c r="E46"/>
  <c r="E45"/>
  <c r="E44"/>
  <c r="E43"/>
  <c r="E42"/>
  <c r="E41"/>
  <c r="E40"/>
  <c r="E39"/>
  <c r="E38"/>
  <c r="E36"/>
  <c r="E35"/>
  <c r="E38" i="33"/>
  <c r="F38"/>
  <c r="H38"/>
  <c r="I38"/>
  <c r="K49"/>
  <c r="D49"/>
  <c r="K48"/>
  <c r="D48"/>
  <c r="J47"/>
  <c r="I47"/>
  <c r="H47"/>
  <c r="G47"/>
  <c r="F47"/>
  <c r="E47"/>
  <c r="C47"/>
  <c r="G46"/>
  <c r="G44" s="1"/>
  <c r="D45"/>
  <c r="K45" s="1"/>
  <c r="F44"/>
  <c r="E44"/>
  <c r="C44"/>
  <c r="K43"/>
  <c r="G42"/>
  <c r="D41"/>
  <c r="C41"/>
  <c r="C38" s="1"/>
  <c r="D40"/>
  <c r="K40" s="1"/>
  <c r="G39"/>
  <c r="G38" s="1"/>
  <c r="I37"/>
  <c r="H37"/>
  <c r="G37"/>
  <c r="G35" s="1"/>
  <c r="F37"/>
  <c r="D36"/>
  <c r="K36" s="1"/>
  <c r="E35"/>
  <c r="C35"/>
  <c r="G34"/>
  <c r="D34" s="1"/>
  <c r="G33"/>
  <c r="D33" s="1"/>
  <c r="G32"/>
  <c r="D32" s="1"/>
  <c r="F31"/>
  <c r="E31"/>
  <c r="C31"/>
  <c r="D30"/>
  <c r="J30" s="1"/>
  <c r="D29"/>
  <c r="G28"/>
  <c r="F28"/>
  <c r="E28"/>
  <c r="C28"/>
  <c r="F19" i="13"/>
  <c r="F20" s="1"/>
  <c r="J29" i="33" l="1"/>
  <c r="K29" s="1"/>
  <c r="K28" s="1"/>
  <c r="D42"/>
  <c r="J42" s="1"/>
  <c r="K42" s="1"/>
  <c r="E53" i="26"/>
  <c r="E37"/>
  <c r="D47" i="33"/>
  <c r="G31"/>
  <c r="D37"/>
  <c r="K30"/>
  <c r="D46"/>
  <c r="K47"/>
  <c r="J28"/>
  <c r="F35"/>
  <c r="J33"/>
  <c r="K33" s="1"/>
  <c r="J32"/>
  <c r="D31"/>
  <c r="K32"/>
  <c r="J34"/>
  <c r="K34" s="1"/>
  <c r="C50"/>
  <c r="D39"/>
  <c r="D38" s="1"/>
  <c r="D44"/>
  <c r="D28"/>
  <c r="K41"/>
  <c r="E17" i="14"/>
  <c r="E12"/>
  <c r="E11"/>
  <c r="Q22" i="34"/>
  <c r="Q25"/>
  <c r="K37" i="33" l="1"/>
  <c r="J37"/>
  <c r="J46"/>
  <c r="D35"/>
  <c r="J39"/>
  <c r="J38" s="1"/>
  <c r="J31"/>
  <c r="K31"/>
  <c r="J44" l="1"/>
  <c r="K46"/>
  <c r="K44" s="1"/>
  <c r="J35"/>
  <c r="K35"/>
  <c r="K39"/>
  <c r="K38" s="1"/>
  <c r="E227" i="26"/>
  <c r="E226"/>
  <c r="E225"/>
  <c r="E224"/>
  <c r="E223"/>
  <c r="E277"/>
  <c r="E9" i="23"/>
  <c r="E252" i="26"/>
  <c r="E31" i="18"/>
  <c r="E32" s="1"/>
  <c r="E28"/>
  <c r="E27" i="26"/>
  <c r="E9" i="36"/>
  <c r="E10" s="1"/>
  <c r="K50" i="33" l="1"/>
  <c r="D25" i="34"/>
  <c r="D22"/>
  <c r="D19"/>
  <c r="K19" s="1"/>
  <c r="D14"/>
  <c r="P25"/>
  <c r="P22"/>
  <c r="P19"/>
  <c r="P15"/>
  <c r="O25"/>
  <c r="O22"/>
  <c r="O19"/>
  <c r="O15"/>
  <c r="Q19"/>
  <c r="Q15"/>
  <c r="L15"/>
  <c r="L20"/>
  <c r="L22"/>
  <c r="L25"/>
  <c r="N25"/>
  <c r="N22"/>
  <c r="N20"/>
  <c r="N15"/>
  <c r="M25"/>
  <c r="M22"/>
  <c r="M20"/>
  <c r="M15"/>
  <c r="F29" i="16"/>
  <c r="E49" i="21"/>
  <c r="E48"/>
  <c r="E47"/>
  <c r="E44"/>
  <c r="E43"/>
  <c r="E45"/>
  <c r="E42"/>
  <c r="E31" i="17"/>
  <c r="E16" i="14"/>
  <c r="O26" i="34" l="1"/>
  <c r="E112" i="26" l="1"/>
  <c r="F65" i="16"/>
  <c r="F46" l="1"/>
  <c r="F45"/>
  <c r="F41"/>
  <c r="F17" i="15"/>
  <c r="F18"/>
  <c r="F19"/>
  <c r="F16"/>
  <c r="F15"/>
  <c r="F13"/>
  <c r="F12"/>
  <c r="F11"/>
  <c r="F12" i="35"/>
  <c r="F11"/>
  <c r="F20" i="15" l="1"/>
  <c r="E27" i="25"/>
  <c r="E13" i="26" l="1"/>
  <c r="E128"/>
  <c r="F66" i="16"/>
  <c r="E10" i="23"/>
  <c r="E17" i="18"/>
  <c r="E16"/>
  <c r="E100" i="26" l="1"/>
  <c r="E18" i="21"/>
  <c r="E168" i="26" l="1"/>
  <c r="E171"/>
  <c r="E170"/>
  <c r="E169"/>
  <c r="E167"/>
  <c r="E166"/>
  <c r="E165"/>
  <c r="E164"/>
  <c r="E163"/>
  <c r="E133"/>
  <c r="E129"/>
  <c r="E123"/>
  <c r="E124"/>
  <c r="E125"/>
  <c r="E127"/>
  <c r="E130"/>
  <c r="E131"/>
  <c r="E132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74"/>
  <c r="E207"/>
  <c r="E208"/>
  <c r="E209"/>
  <c r="E210"/>
  <c r="E211"/>
  <c r="E212"/>
  <c r="E213"/>
  <c r="E214"/>
  <c r="E215"/>
  <c r="E217"/>
  <c r="E218"/>
  <c r="E219"/>
  <c r="E220"/>
  <c r="E221"/>
  <c r="E222"/>
  <c r="E249"/>
  <c r="E250"/>
  <c r="E251"/>
  <c r="E253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122"/>
  <c r="E101"/>
  <c r="E98"/>
  <c r="E97"/>
  <c r="E96"/>
  <c r="E95"/>
  <c r="E90"/>
  <c r="E80"/>
  <c r="E23"/>
  <c r="E25"/>
  <c r="E50" i="24"/>
  <c r="E49"/>
  <c r="E20"/>
  <c r="E16"/>
  <c r="E15"/>
  <c r="E14"/>
  <c r="E17"/>
  <c r="E18"/>
  <c r="E19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6"/>
  <c r="E47"/>
  <c r="E48"/>
  <c r="E53"/>
  <c r="E56"/>
  <c r="E57"/>
  <c r="E58"/>
  <c r="E13"/>
  <c r="E55" l="1"/>
  <c r="E45"/>
  <c r="E248" i="26"/>
  <c r="E216"/>
  <c r="E59" i="24"/>
  <c r="E278" i="26" l="1"/>
  <c r="E54" i="24"/>
  <c r="E13" i="23"/>
  <c r="E28" i="21"/>
  <c r="E41"/>
  <c r="E40"/>
  <c r="E39"/>
  <c r="E38"/>
  <c r="E37"/>
  <c r="E36"/>
  <c r="E46"/>
  <c r="E31"/>
  <c r="E24"/>
  <c r="E10"/>
  <c r="E11"/>
  <c r="E12"/>
  <c r="E13"/>
  <c r="E14"/>
  <c r="E15"/>
  <c r="E16"/>
  <c r="E17"/>
  <c r="E19"/>
  <c r="E22"/>
  <c r="E23"/>
  <c r="E25"/>
  <c r="E26"/>
  <c r="E27"/>
  <c r="E29"/>
  <c r="E30"/>
  <c r="E32"/>
  <c r="E33"/>
  <c r="E34"/>
  <c r="E35"/>
  <c r="E9"/>
  <c r="E107" i="26"/>
  <c r="E108"/>
  <c r="E113"/>
  <c r="E114" s="1"/>
  <c r="E109" l="1"/>
  <c r="E21" i="21"/>
  <c r="E50" s="1"/>
  <c r="E51" s="1"/>
  <c r="E8"/>
  <c r="E20" s="1"/>
  <c r="F69" i="16" l="1"/>
  <c r="E73" i="17"/>
  <c r="E87" l="1"/>
  <c r="E85"/>
  <c r="F19" i="16"/>
  <c r="F68" l="1"/>
  <c r="F49"/>
  <c r="F40"/>
  <c r="E35" i="17"/>
  <c r="E9" i="18" l="1"/>
  <c r="E10" s="1"/>
  <c r="E19" i="17"/>
  <c r="E22" i="26"/>
  <c r="E20"/>
  <c r="E10" i="24"/>
  <c r="F44" i="16"/>
  <c r="F43"/>
  <c r="E102" i="26" l="1"/>
  <c r="E103"/>
  <c r="E28" i="25"/>
  <c r="F17" i="16" l="1"/>
  <c r="E8" i="22" l="1"/>
  <c r="E17" i="20"/>
  <c r="E15"/>
  <c r="E13"/>
  <c r="E11"/>
  <c r="F15" i="35"/>
  <c r="F16" s="1"/>
  <c r="F13" l="1"/>
  <c r="F17" s="1"/>
  <c r="C134" i="26" l="1"/>
  <c r="E134" s="1"/>
  <c r="C126"/>
  <c r="E126" s="1"/>
  <c r="E121"/>
  <c r="E94"/>
  <c r="E93"/>
  <c r="E92"/>
  <c r="E91"/>
  <c r="E89"/>
  <c r="E88"/>
  <c r="E87"/>
  <c r="E99"/>
  <c r="E86"/>
  <c r="E85"/>
  <c r="E84"/>
  <c r="E83"/>
  <c r="E81"/>
  <c r="E82"/>
  <c r="E79"/>
  <c r="E78"/>
  <c r="E77"/>
  <c r="E76"/>
  <c r="E75"/>
  <c r="E74"/>
  <c r="E73"/>
  <c r="E67"/>
  <c r="E64"/>
  <c r="E56"/>
  <c r="E9"/>
  <c r="E24"/>
  <c r="E26"/>
  <c r="F14" i="15" l="1"/>
  <c r="F31" i="16" l="1"/>
  <c r="E70" i="17" l="1"/>
  <c r="E72"/>
  <c r="Q26" i="34" l="1"/>
  <c r="K14"/>
  <c r="K22"/>
  <c r="K25"/>
  <c r="N26"/>
  <c r="M26"/>
  <c r="P26"/>
  <c r="K26" l="1"/>
  <c r="L26"/>
  <c r="E86" i="17"/>
  <c r="E21" l="1"/>
  <c r="E8" i="28" l="1"/>
  <c r="E58" i="17" l="1"/>
  <c r="E77"/>
  <c r="E52"/>
  <c r="E38"/>
  <c r="F67" i="16"/>
  <c r="F28" l="1"/>
  <c r="E18" i="26" l="1"/>
  <c r="E12"/>
  <c r="E19"/>
  <c r="F76" i="16"/>
  <c r="E84" i="17"/>
  <c r="E88" s="1"/>
  <c r="F75" i="16"/>
  <c r="E14" i="14"/>
  <c r="G14" i="9"/>
  <c r="G15" s="1"/>
  <c r="E14" i="23"/>
  <c r="E11"/>
  <c r="F14" i="13"/>
  <c r="F10"/>
  <c r="E9" i="24"/>
  <c r="E11" s="1"/>
  <c r="E60" s="1"/>
  <c r="E12" i="25"/>
  <c r="E29" i="17"/>
  <c r="E30" s="1"/>
  <c r="E17"/>
  <c r="E64"/>
  <c r="F77" i="16" l="1"/>
  <c r="E15" i="23"/>
  <c r="F11" i="13" l="1"/>
  <c r="E13" i="25" l="1"/>
  <c r="E14" s="1"/>
  <c r="E19"/>
  <c r="E20" s="1"/>
  <c r="E29" s="1"/>
  <c r="E17" i="29"/>
  <c r="E42" i="17"/>
  <c r="E41"/>
  <c r="E80"/>
  <c r="E71"/>
  <c r="E67"/>
  <c r="E66"/>
  <c r="E16" i="23" l="1"/>
  <c r="E53" i="17" l="1"/>
  <c r="E44"/>
  <c r="E43"/>
  <c r="E11"/>
  <c r="F48" i="16"/>
  <c r="F47"/>
  <c r="E45" i="17" l="1"/>
  <c r="F42" i="16"/>
  <c r="F39"/>
  <c r="F38"/>
  <c r="F37"/>
  <c r="F36"/>
  <c r="F27"/>
  <c r="F26"/>
  <c r="F33" l="1"/>
  <c r="E21" i="12"/>
  <c r="E11"/>
  <c r="E9" i="29"/>
  <c r="E13" i="14"/>
  <c r="E18" i="20"/>
  <c r="E16"/>
  <c r="E14"/>
  <c r="E12"/>
  <c r="E9" i="28"/>
  <c r="E10" s="1"/>
  <c r="E119" i="26"/>
  <c r="E118"/>
  <c r="E116"/>
  <c r="E104"/>
  <c r="E72"/>
  <c r="E71"/>
  <c r="E70"/>
  <c r="E69"/>
  <c r="E68"/>
  <c r="E66"/>
  <c r="E65"/>
  <c r="E63"/>
  <c r="E62"/>
  <c r="E61"/>
  <c r="E60"/>
  <c r="E59"/>
  <c r="E58"/>
  <c r="E57"/>
  <c r="E55"/>
  <c r="E21"/>
  <c r="E17"/>
  <c r="E16"/>
  <c r="E15"/>
  <c r="E14"/>
  <c r="E10"/>
  <c r="E9" i="22"/>
  <c r="E10" s="1"/>
  <c r="E54" i="26" l="1"/>
  <c r="E105" s="1"/>
  <c r="E117"/>
  <c r="E206" s="1"/>
  <c r="E19" i="20"/>
  <c r="E18" i="29"/>
  <c r="E19" s="1"/>
  <c r="E8" i="26"/>
  <c r="E34" s="1"/>
  <c r="E22" i="12"/>
  <c r="E12"/>
  <c r="E9" i="14"/>
  <c r="E8"/>
  <c r="E279" i="26" l="1"/>
  <c r="E10" i="14"/>
  <c r="E19" s="1"/>
  <c r="E23" i="12"/>
  <c r="E15" i="18" l="1"/>
  <c r="E81" i="17"/>
  <c r="E65"/>
  <c r="E63"/>
  <c r="E62"/>
  <c r="E78" s="1"/>
  <c r="E82" s="1"/>
  <c r="E61"/>
  <c r="E57"/>
  <c r="E56"/>
  <c r="E55"/>
  <c r="E54"/>
  <c r="E34"/>
  <c r="E33"/>
  <c r="E32"/>
  <c r="E39" s="1"/>
  <c r="E16"/>
  <c r="E15"/>
  <c r="E12"/>
  <c r="E8"/>
  <c r="E9" s="1"/>
  <c r="E13" s="1"/>
  <c r="F62" i="16"/>
  <c r="F61"/>
  <c r="D60"/>
  <c r="F60" s="1"/>
  <c r="F59"/>
  <c r="F35"/>
  <c r="F16"/>
  <c r="F15"/>
  <c r="F14"/>
  <c r="F13"/>
  <c r="F12"/>
  <c r="F11"/>
  <c r="F13" i="13"/>
  <c r="F18" s="1"/>
  <c r="E89" i="17" l="1"/>
  <c r="E24"/>
  <c r="E29" i="18"/>
  <c r="E33" s="1"/>
  <c r="F21" i="15"/>
  <c r="F12" i="13"/>
  <c r="F21" l="1"/>
  <c r="G12" i="9"/>
  <c r="G13" s="1"/>
  <c r="G10"/>
  <c r="G11" s="1"/>
  <c r="G16" l="1"/>
</calcChain>
</file>

<file path=xl/sharedStrings.xml><?xml version="1.0" encoding="utf-8"?>
<sst xmlns="http://schemas.openxmlformats.org/spreadsheetml/2006/main" count="1356" uniqueCount="749">
  <si>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</si>
  <si>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</si>
  <si>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</si>
  <si>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Районный коэффициент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</si>
  <si>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</si>
  <si>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</si>
  <si>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</si>
  <si>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</si>
  <si>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</si>
  <si>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x</t>
  </si>
  <si>
    <t>Отраслевой код</t>
  </si>
  <si>
    <t>х</t>
  </si>
  <si>
    <t>ИТОГО</t>
  </si>
  <si>
    <t>Наименование показателя</t>
  </si>
  <si>
    <t xml:space="preserve">                           Расчеты (обоснования)</t>
  </si>
  <si>
    <t xml:space="preserve">               к плану финансово-хозяйственной деятельности</t>
  </si>
  <si>
    <t xml:space="preserve">               государственного (муниципального) учреждения</t>
  </si>
  <si>
    <t xml:space="preserve">            1.1. Расчеты (обоснования) расходов на оплату труда</t>
  </si>
  <si>
    <t xml:space="preserve">          1. Расчеты (обоснования) выплат персоналу (строка 210)</t>
  </si>
  <si>
    <t xml:space="preserve">        1.2. Расчеты (обоснования) выплат персоналу при направлении</t>
  </si>
  <si>
    <t xml:space="preserve">                        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</si>
  <si>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</si>
  <si>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</si>
  <si>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</si>
  <si>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</si>
  <si>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r>
      <t>Сумма, руб. (</t>
    </r>
    <r>
      <rPr>
        <sz val="10"/>
        <color rgb="FF0000FF"/>
        <rFont val="Arial"/>
        <family val="2"/>
        <charset val="204"/>
      </rPr>
      <t>гр. 3</t>
    </r>
    <r>
      <rPr>
        <sz val="10"/>
        <color theme="1"/>
        <rFont val="Arial"/>
        <family val="2"/>
        <charset val="204"/>
      </rPr>
      <t xml:space="preserve"> x </t>
    </r>
    <r>
      <rPr>
        <sz val="10"/>
        <color rgb="FF0000FF"/>
        <rFont val="Arial"/>
        <family val="2"/>
        <charset val="204"/>
      </rPr>
      <t>гр. 4</t>
    </r>
    <r>
      <rPr>
        <sz val="10"/>
        <color theme="1"/>
        <rFont val="Arial"/>
        <family val="2"/>
        <charset val="204"/>
      </rPr>
      <t xml:space="preserve"> x </t>
    </r>
    <r>
      <rPr>
        <sz val="10"/>
        <color rgb="FF0000FF"/>
        <rFont val="Arial"/>
        <family val="2"/>
        <charset val="204"/>
      </rPr>
      <t>гр. 5</t>
    </r>
    <r>
      <rPr>
        <sz val="10"/>
        <color theme="1"/>
        <rFont val="Arial"/>
        <family val="2"/>
        <charset val="204"/>
      </rPr>
      <t>)</t>
    </r>
  </si>
  <si>
    <t>Итого:</t>
  </si>
  <si>
    <t xml:space="preserve">          2. Расчеты (обоснования) расходов на социальные и иные</t>
  </si>
  <si>
    <t xml:space="preserve">                             выплаты населению</t>
  </si>
  <si>
    <t>Размер одной выплаты, руб.</t>
  </si>
  <si>
    <t>Количество выплат в год</t>
  </si>
  <si>
    <r>
      <t>Общая сумма выплат, руб. (</t>
    </r>
    <r>
      <rPr>
        <sz val="10"/>
        <color rgb="FF0000FF"/>
        <rFont val="Arial"/>
        <family val="2"/>
        <charset val="204"/>
      </rPr>
      <t>гр. 3</t>
    </r>
    <r>
      <rPr>
        <sz val="10"/>
        <color theme="1"/>
        <rFont val="Arial"/>
        <family val="2"/>
        <charset val="204"/>
      </rPr>
      <t xml:space="preserve"> x </t>
    </r>
    <r>
      <rPr>
        <sz val="10"/>
        <color rgb="FF0000FF"/>
        <rFont val="Arial"/>
        <family val="2"/>
        <charset val="204"/>
      </rPr>
      <t>гр. 4</t>
    </r>
    <r>
      <rPr>
        <sz val="10"/>
        <color theme="1"/>
        <rFont val="Arial"/>
        <family val="2"/>
        <charset val="204"/>
      </rPr>
      <t>)</t>
    </r>
  </si>
  <si>
    <t xml:space="preserve">            3. Расчет (обоснование) расходов на уплату налогов,</t>
  </si>
  <si>
    <t xml:space="preserve">                          сборов и иных платежей</t>
  </si>
  <si>
    <t xml:space="preserve">     6. Расчет (обоснование) расходов на закупку товаров, работ, услуг</t>
  </si>
  <si>
    <t xml:space="preserve">         6.1. Расчет (обоснование) расходов на оплату услуг связи</t>
  </si>
  <si>
    <t>Количество номеров</t>
  </si>
  <si>
    <t>Количество платежей в год</t>
  </si>
  <si>
    <t>Стоимость за единицу, руб.</t>
  </si>
  <si>
    <r>
      <t>Сумма, руб. (</t>
    </r>
    <r>
      <rPr>
        <sz val="10"/>
        <color rgb="FF0000FF"/>
        <rFont val="Arial"/>
        <family val="2"/>
        <charset val="204"/>
      </rPr>
      <t>гр. 3</t>
    </r>
    <r>
      <rPr>
        <sz val="10"/>
        <color theme="1"/>
        <rFont val="Arial"/>
        <family val="2"/>
        <charset val="204"/>
      </rPr>
      <t xml:space="preserve"> x </t>
    </r>
    <r>
      <rPr>
        <sz val="10"/>
        <color rgb="FF0000FF"/>
        <rFont val="Arial"/>
        <family val="2"/>
        <charset val="204"/>
      </rPr>
      <t>гр. 4</t>
    </r>
    <r>
      <rPr>
        <sz val="10"/>
        <color theme="1"/>
        <rFont val="Arial"/>
        <family val="2"/>
        <charset val="204"/>
      </rPr>
      <t>)</t>
    </r>
  </si>
  <si>
    <t xml:space="preserve">      6.3. Расчет (обоснование) расходов на оплату коммунальных услуг</t>
  </si>
  <si>
    <t>Размер потребления ресурсов</t>
  </si>
  <si>
    <t>Тариф (с учетом НДС), руб.</t>
  </si>
  <si>
    <t>Индексация, %</t>
  </si>
  <si>
    <t>Количество</t>
  </si>
  <si>
    <t xml:space="preserve">         6.5. Расчет (обоснование) расходов на оплату работ, услуг</t>
  </si>
  <si>
    <t xml:space="preserve">                          по содержанию имущества</t>
  </si>
  <si>
    <t>Объект</t>
  </si>
  <si>
    <t>Количество работ (услуг)</t>
  </si>
  <si>
    <t>Стоимость работ (услуг), руб.</t>
  </si>
  <si>
    <t xml:space="preserve">     6.6. Расчет (обоснование) расходов на оплату прочих работ, услуг</t>
  </si>
  <si>
    <t>Количество договоров</t>
  </si>
  <si>
    <t>Стоимость услуги, руб.</t>
  </si>
  <si>
    <t xml:space="preserve">        6.7. Расчет (обоснование) расходов на приобретение основных</t>
  </si>
  <si>
    <t xml:space="preserve">                       средств, материальных запасов</t>
  </si>
  <si>
    <t>Средняя стоимость, руб.</t>
  </si>
  <si>
    <t>Итого по отраслевому коду:</t>
  </si>
  <si>
    <t>Фонд оплаты труда в год, руб.</t>
  </si>
  <si>
    <t>АУП</t>
  </si>
  <si>
    <t>УВП</t>
  </si>
  <si>
    <t>МОП</t>
  </si>
  <si>
    <t>воспитатель ГКП</t>
  </si>
  <si>
    <t>воспитатель</t>
  </si>
  <si>
    <t>учителя не осуществляющие учебный процесс</t>
  </si>
  <si>
    <t>учителя</t>
  </si>
  <si>
    <t>водитель</t>
  </si>
  <si>
    <t>КОСГУ__211__________________</t>
  </si>
  <si>
    <t>Источник финансового обеспечения :Субсидия на финансовое обеспечение выполнения муниципального задания на оказание муниципальных услуг(выполнение работ)</t>
  </si>
  <si>
    <t>оказание муниципальных услуг(выполнение работ)</t>
  </si>
  <si>
    <t xml:space="preserve">Источник финансового обеспечения :Субсидия на финансовое обеспечение выполнения муниципального задания на </t>
  </si>
  <si>
    <t>суточные при командировках на курсы повышения квалификации</t>
  </si>
  <si>
    <t>КОСГУ_____212_______________</t>
  </si>
  <si>
    <t>КОСГУ______291_____</t>
  </si>
  <si>
    <t>Оплата платежей, сборов, государственных пошлин, лицензий, в том числе:</t>
  </si>
  <si>
    <t>госпошлина</t>
  </si>
  <si>
    <t>Оплата за негативное воздействие на окружающую среду</t>
  </si>
  <si>
    <t>Код видов расходов __244________________________________</t>
  </si>
  <si>
    <t>Источник финансового обеспечения _Субсидия на финансовое обеспечение выполнения муниципального задания на оказание муниципальных услуг(выполнение работ)</t>
  </si>
  <si>
    <t>КОСГУ_221_</t>
  </si>
  <si>
    <t>Повременная оплата междугородных, международных и местных соединений</t>
  </si>
  <si>
    <t>Использование сети интернет</t>
  </si>
  <si>
    <t>Абонентская оплата за номер</t>
  </si>
  <si>
    <t>проездные билеты при командировках на повышение квалификации</t>
  </si>
  <si>
    <t>КОСГУ_____223____</t>
  </si>
  <si>
    <t xml:space="preserve">Оплата за теплоснабжение </t>
  </si>
  <si>
    <t>Оплата за водоснабжение</t>
  </si>
  <si>
    <t>Оплата за водотведение(канализация)</t>
  </si>
  <si>
    <t>Оплата за потребление электроэнергии</t>
  </si>
  <si>
    <t>Оплата за ЖБО(канализация)</t>
  </si>
  <si>
    <t>КОСГУ_____225___</t>
  </si>
  <si>
    <t>Содержание:</t>
  </si>
  <si>
    <t>техническое обслуживание системы водоочистки</t>
  </si>
  <si>
    <t>здание детского сада</t>
  </si>
  <si>
    <t>поверка и регулировка весов</t>
  </si>
  <si>
    <t>техническое обслуживание (заправка катриджа)</t>
  </si>
  <si>
    <t>ремонт оборудования(кухонного,холодильного,бытовой технике и  т.д)</t>
  </si>
  <si>
    <t xml:space="preserve">услуги по обслуживанию системы виодеонаблюдения </t>
  </si>
  <si>
    <t>дератизация помещенний</t>
  </si>
  <si>
    <t>обслуживание тепловых счетчиков</t>
  </si>
  <si>
    <t>противопожарные мероприятия</t>
  </si>
  <si>
    <t>техническое обслуживание электрохозяйства</t>
  </si>
  <si>
    <t>обслуживание охранно-пожарной сигнализации</t>
  </si>
  <si>
    <t>замер сопротивления изоляции</t>
  </si>
  <si>
    <t>сдержание</t>
  </si>
  <si>
    <t>здания 4 школ</t>
  </si>
  <si>
    <t>уборка снега</t>
  </si>
  <si>
    <t>территория  4 школ</t>
  </si>
  <si>
    <t xml:space="preserve">ремонт оборудования(кухонного,холодильного,бытовой техники) </t>
  </si>
  <si>
    <t>ремонт коммуникаций(канализации,отопления,водопровода,санитарно-технических узлов и т.п.)</t>
  </si>
  <si>
    <t>обслуживание пароконвекторов</t>
  </si>
  <si>
    <t>ремонт оргтехники, вычислительной техники</t>
  </si>
  <si>
    <t xml:space="preserve">Техническое обслуживание автотранспорта/автобуса(ТО 2) </t>
  </si>
  <si>
    <t>Техосмотр автранспорта</t>
  </si>
  <si>
    <t>подвоз</t>
  </si>
  <si>
    <t>4 автобуса</t>
  </si>
  <si>
    <t>ремонт  автотранспорта</t>
  </si>
  <si>
    <t>КОСГУ_____226___</t>
  </si>
  <si>
    <t>мониторинг тревожной кнопки(вневедомственная)</t>
  </si>
  <si>
    <t>Гигиеническое обучение и аттестация</t>
  </si>
  <si>
    <t>медицинский осмотр (ежегодный)</t>
  </si>
  <si>
    <t xml:space="preserve">переосвидетельствование огнетушителя </t>
  </si>
  <si>
    <t>Услуги пультовой охраны Стрелец мониторинг</t>
  </si>
  <si>
    <t>содержание</t>
  </si>
  <si>
    <t>Контроль за приготовлением дез.растворов, смывов со столов, замеры освещенности, влажности микроклимата</t>
  </si>
  <si>
    <t>акарицидная обработка территории, дезинсекция (обработка территории от клещей)</t>
  </si>
  <si>
    <t>Обучение (курсы)</t>
  </si>
  <si>
    <t>Обучение (семинары)</t>
  </si>
  <si>
    <t>услуги по приготовлению комплексных обедов в том числе:</t>
  </si>
  <si>
    <t>дети ОВЗ</t>
  </si>
  <si>
    <t>дети находящиеся в трудной жизненной ситуации</t>
  </si>
  <si>
    <t>дети (обеспеченные)</t>
  </si>
  <si>
    <t>Подписка периодической литературы (газеты, журналы)</t>
  </si>
  <si>
    <t>оплата услуг в части консультационнго обеспечения сопровождение ПО Парус 10.0(Торнадо)</t>
  </si>
  <si>
    <t>Продление лицензии для работ на программном продукте Бухгалтерия:</t>
  </si>
  <si>
    <t>предрейсовый осмотр водителя</t>
  </si>
  <si>
    <t>послерейсовый осмотр водителя</t>
  </si>
  <si>
    <t>курсы водителей</t>
  </si>
  <si>
    <t>обслуживание БНО Глонас</t>
  </si>
  <si>
    <t>Страхование авто гражданской ответственности</t>
  </si>
  <si>
    <t>Продление лицензии для работ на программном продукте СБИС+</t>
  </si>
  <si>
    <t>утилизация оборудования</t>
  </si>
  <si>
    <t>Оплата услуг вневедомственной охраны</t>
  </si>
  <si>
    <t>опубликование отчета о деятельности МАОУ</t>
  </si>
  <si>
    <t>услуги независимой экспертизы</t>
  </si>
  <si>
    <t>составление сметной документации</t>
  </si>
  <si>
    <t>оказание услуг по охране объектов и территорий</t>
  </si>
  <si>
    <t>услуги пультовой охраны(стрелец и мираж)</t>
  </si>
  <si>
    <t>КОСГУ___310__</t>
  </si>
  <si>
    <t>продукты</t>
  </si>
  <si>
    <t>рабочие тетради</t>
  </si>
  <si>
    <t>Медикаменты</t>
  </si>
  <si>
    <t>бинт</t>
  </si>
  <si>
    <t>Брилл. зеленый р-р</t>
  </si>
  <si>
    <t>Вата</t>
  </si>
  <si>
    <t>лейкопластырь</t>
  </si>
  <si>
    <t>Маска медицинская 3 слн.№50</t>
  </si>
  <si>
    <t>перекись водорода</t>
  </si>
  <si>
    <t>Перчатки латекс</t>
  </si>
  <si>
    <t>Пипетка медицинская в футляре х100</t>
  </si>
  <si>
    <t>Салфетка а/септ   с перекисью водорода</t>
  </si>
  <si>
    <t>Салфетка спиртов стер 6х3 № 20</t>
  </si>
  <si>
    <t>Спирт этиловый</t>
  </si>
  <si>
    <t>Шапочка шарлотта</t>
  </si>
  <si>
    <t>Шприц 2 мл. № 100</t>
  </si>
  <si>
    <t>Канцелярские товары</t>
  </si>
  <si>
    <t>кисточки</t>
  </si>
  <si>
    <t>карандаши цветные</t>
  </si>
  <si>
    <t>бумага цветная</t>
  </si>
  <si>
    <t>краски акварельные</t>
  </si>
  <si>
    <t>албом для рисования</t>
  </si>
  <si>
    <t>набор фломастеров</t>
  </si>
  <si>
    <t>мелки цветные</t>
  </si>
  <si>
    <t>картон</t>
  </si>
  <si>
    <t>пластилин</t>
  </si>
  <si>
    <t>файлы</t>
  </si>
  <si>
    <t>тесто для лепки</t>
  </si>
  <si>
    <t>зажим для бумаг</t>
  </si>
  <si>
    <t>ножницы</t>
  </si>
  <si>
    <t>скоросшиватель</t>
  </si>
  <si>
    <t xml:space="preserve">Строительные материалы </t>
  </si>
  <si>
    <t>краска эмаль в асортименте</t>
  </si>
  <si>
    <t>водоэмульсионка</t>
  </si>
  <si>
    <t>бумага для ксерокопирования</t>
  </si>
  <si>
    <t>хозяйственные материалы</t>
  </si>
  <si>
    <t>мыло жидкое</t>
  </si>
  <si>
    <t>мыло туалетное</t>
  </si>
  <si>
    <t>тряпка для пола</t>
  </si>
  <si>
    <t>веник</t>
  </si>
  <si>
    <t>трякодержатель</t>
  </si>
  <si>
    <t>мешки для мусора</t>
  </si>
  <si>
    <t>стиральный порошок</t>
  </si>
  <si>
    <t>чистящие</t>
  </si>
  <si>
    <t>моющие</t>
  </si>
  <si>
    <t>туалетная бумага</t>
  </si>
  <si>
    <t>дезинфицирующие</t>
  </si>
  <si>
    <t>марля</t>
  </si>
  <si>
    <t>ватман</t>
  </si>
  <si>
    <t>скрепки</t>
  </si>
  <si>
    <t>кнопки</t>
  </si>
  <si>
    <t>карандаши</t>
  </si>
  <si>
    <t>стикеры</t>
  </si>
  <si>
    <t>скоч</t>
  </si>
  <si>
    <t>батарейки</t>
  </si>
  <si>
    <t>скобы</t>
  </si>
  <si>
    <t>салфетки влажные чистящие для мониторов</t>
  </si>
  <si>
    <t>маркер</t>
  </si>
  <si>
    <t>бланки аттестатов, приложений к ним; спраки об обучении, медали</t>
  </si>
  <si>
    <t>мягкий инвентарь</t>
  </si>
  <si>
    <t xml:space="preserve">ткань </t>
  </si>
  <si>
    <t>приобретение катриджа</t>
  </si>
  <si>
    <t>бензин АИ-92</t>
  </si>
  <si>
    <t>масло,тосол</t>
  </si>
  <si>
    <t>запасные части мотоблока,косилке</t>
  </si>
  <si>
    <t>аптечка</t>
  </si>
  <si>
    <t>известь</t>
  </si>
  <si>
    <t>доступная среда</t>
  </si>
  <si>
    <t>светильники</t>
  </si>
  <si>
    <t>софиты</t>
  </si>
  <si>
    <t>лампы</t>
  </si>
  <si>
    <t>метлы; щетки уличные</t>
  </si>
  <si>
    <t>держатель бумполотенец</t>
  </si>
  <si>
    <t>стеклоочиститель</t>
  </si>
  <si>
    <t>ткань техническая</t>
  </si>
  <si>
    <t>тряпкодержатель</t>
  </si>
  <si>
    <t>щетка для пола</t>
  </si>
  <si>
    <t>лопата снеговая</t>
  </si>
  <si>
    <t>освежительвоздуха</t>
  </si>
  <si>
    <t>полотенце бумажное</t>
  </si>
  <si>
    <t>бумага туалетная</t>
  </si>
  <si>
    <t>дозатор</t>
  </si>
  <si>
    <t>дизенфицирующие средства</t>
  </si>
  <si>
    <t>контейнер для мусора</t>
  </si>
  <si>
    <t xml:space="preserve">марля </t>
  </si>
  <si>
    <t>Йод</t>
  </si>
  <si>
    <t>Источник финансового обеспечения :Субсидия на финансовое обеспечение выполнения муниципального                                                                                                  задания   на оказание муниципальных услуг(выполнение работ)</t>
  </si>
  <si>
    <t>найм жилых помещений при командировках на повышение квалификации</t>
  </si>
  <si>
    <t>КОСГУ_____226____</t>
  </si>
  <si>
    <t>Код видов расходов ___852__________________</t>
  </si>
  <si>
    <t>примечание</t>
  </si>
  <si>
    <t>согласно ст.168 ТК работодатель обязан возместить работнику дополнительные расходы, связанные с проживанием вне места постоянного места жительства</t>
  </si>
  <si>
    <t>КОСГУ_____266_____</t>
  </si>
  <si>
    <t>пособия за первые три дня временной нетрудоспособности за счет работодателя</t>
  </si>
  <si>
    <t>Код видов расходов ___111_________</t>
  </si>
  <si>
    <t>Код видов расходов ___853_______________</t>
  </si>
  <si>
    <t>госпошлина за оформление учредительных документов.</t>
  </si>
  <si>
    <t>Согласно ст.16 ФЗ "О охране окружающей среды" от 10.01.2002г № 7-ФЗ</t>
  </si>
  <si>
    <t>для организации образовательного процесса</t>
  </si>
  <si>
    <t>для стабильной работы учреждения</t>
  </si>
  <si>
    <t>Для содержания порядка на территории - ежемесячно,договор</t>
  </si>
  <si>
    <t>Для организация питьевого режима в учреждении  Детского сада проводится 1 раз в год</t>
  </si>
  <si>
    <t xml:space="preserve">в соответствии с САнПиН, </t>
  </si>
  <si>
    <t>Заправка катриджа   для образовательной деятельности по договору</t>
  </si>
  <si>
    <t>ремонт оборудования в случае поломки,для стабильной работы учреждения.</t>
  </si>
  <si>
    <t>обеспечение мероприятий противодействию терроризма.</t>
  </si>
  <si>
    <t xml:space="preserve">для подтверждения соответствия средств измерения всем установленным техническим требованиям - ежемесячно.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</si>
  <si>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 соответствии с "Правилами пожарной безопасности в РФ" утвежденных приказом от 18.06.2003г.№313-ежемесячно</t>
  </si>
  <si>
    <t>В соответствии с "Правилами пожарной безопасности в РФ" утвежденных приказом от 18.06.2003г.№313-ежеквартально</t>
  </si>
  <si>
    <t>Для содержания порядка на территории - по потребности</t>
  </si>
  <si>
    <t>обеспечение мероприятий противодействию терроризма 4 объекта.</t>
  </si>
  <si>
    <t>согласно требований- 1 раз в год, по  договору.</t>
  </si>
  <si>
    <t>Для организация питьевого режима школьников -  проводится 1 раз в год,договор</t>
  </si>
  <si>
    <t>заправка катриджа по потребности ,для текущей деятельности. По договору.</t>
  </si>
  <si>
    <t>ремонт не исправной оргтехники, вычислительной техники</t>
  </si>
  <si>
    <t>в соответствии со ст.3 "Положения об обеспечении безопасности перевозок пассажиров автобусами" проводится- 2 раза в год</t>
  </si>
  <si>
    <t xml:space="preserve">в соответствии со ст.3 "Положения об обеспечении безопасности перевозок пассажиров автобусами" утверждено приказом МТ РФ от 08.01.1997г.№2- 2 раза в год  Контрольно-диагностические работы,крепжные, регулироврчные, электротехнические, смазочные и очистительные работы, работы по обслуживанию топливной аппаратуры, шиномонтажные и кузовные </t>
  </si>
  <si>
    <t>ФЗ "О безопасности дорожного движения" от 10.12.1995г.№196;</t>
  </si>
  <si>
    <t>В соответствии с "Правилами пожарной безопасности в РФ" утвежденных приказом от 18.06.2003г.№313; Постановление Правительства РФ от 25.04.2012 № 390(ред. От 17.02.2014) "О пртивопожарном режиме"</t>
  </si>
  <si>
    <t>В соответствии с "Правилами пожарной безопасности в РФ" утвежденных приказом от 18.06.2003г.№313</t>
  </si>
  <si>
    <t>В соответствии с "Правилами пожарной безопасности в РФ"утвежденных приказом от 18.06.2003г.№313,по потребности</t>
  </si>
  <si>
    <t xml:space="preserve">В соответствии с "Правилами пожарной безопасности в РФ" утвежденных приказом от 18.06.2003г.№313Автоматический контроль за состоянием технических средств ПС - ежемесячно, договор </t>
  </si>
  <si>
    <t xml:space="preserve">в соответствии с ФЗ № 52-ФЗ от 03.03.1999г."О санаторно-эпидемиологическом благополучии населения"ст.32 - проводится 2раза в год </t>
  </si>
  <si>
    <t>повышения уровня проффесиональной подготовки работников .</t>
  </si>
  <si>
    <t>Организация питания школьников</t>
  </si>
  <si>
    <t xml:space="preserve">повышения уровня проффесиональной подготовки работников 20чел(учителя)*1120,00 руб.=22400,00   </t>
  </si>
  <si>
    <t>для стабильной работы учреждения 61 час*1450руб.=88450,00 руб.</t>
  </si>
  <si>
    <t>для стабильной работы бухгалтерии  учреждения проводится  1 раз в год</t>
  </si>
  <si>
    <t>для стабильной работы учреждения(бухгалтерии) проводится 1раз в год</t>
  </si>
  <si>
    <t>для стабильной работы учреждения(бухгалтерии) 1раз в год</t>
  </si>
  <si>
    <t>в соответствии с ФЗ № 52-ФЗ от 03.03.1999г."О санаторно-эпидемиологическом благополучии населения"ст.32 - 2раза в год 4объекта</t>
  </si>
  <si>
    <t>Для утилизации сломанного и пришедшего в негодность оборудования .</t>
  </si>
  <si>
    <t>в соответствии с п.10 ст.2 ФЗ "Об автономных учреждениях" от 03.11.2006г № 174-ФЗ;п.6правил опубликования отчетов о деятельности автономного учреждения и об использовании закрепленного за ним имущества, утвержденного постановлением Правительства РФ от 18.10.2007г.№684  1раз в год</t>
  </si>
  <si>
    <t>услуги независимой экспертизы по  локальным сметным расчетам.</t>
  </si>
  <si>
    <t>В соответствии с "Правилами пожарной безопасности в РФ" утвежденных приказом от 18.06.2003г.№313; Постановление Правительства РФ от 25.04.2012 № 390(ред. От 17.02.2014) "О пртивопожарном режиме" Для замены пришедших в негодность.</t>
  </si>
  <si>
    <t>КОСГУ___341__</t>
  </si>
  <si>
    <t xml:space="preserve">для оказания первой медико-санитарной помощи </t>
  </si>
  <si>
    <t>танометр</t>
  </si>
  <si>
    <t>для подвоза детей</t>
  </si>
  <si>
    <t>для проведения текущего ремонта помещений зданий сооружений</t>
  </si>
  <si>
    <t>обеспечение образовательного процесса в коррекционных классах для урока труда</t>
  </si>
  <si>
    <t>для обеспечения  учебного процесса</t>
  </si>
  <si>
    <t>Для содержания в чистоте и порядке  помещений дс</t>
  </si>
  <si>
    <t xml:space="preserve">для обеспечения  учебного процесса </t>
  </si>
  <si>
    <t>согласно ФЗ  "Об образовании в РФ" от29.12.2012г. №273-ФЗ</t>
  </si>
  <si>
    <t>замена пришедших в негодность для текущей деятельности</t>
  </si>
  <si>
    <t>для содержания порядка на территории - по потребности</t>
  </si>
  <si>
    <t>ФЗ от 01.12.2014 N 419-ФЗ "О внесении изменений в отдельные законодательные акты Российской Федерации по вопросам социальной защиты инвалидов в связи с ратификацией Конвенции о правах инвалидов"                                                                                            ФЗ от 24 ноября 1995 г. N 181-ФЗ
"О социальной защите инвалидов в Российской Федерации"</t>
  </si>
  <si>
    <t xml:space="preserve">для содержания порядка в зданиях учреждения </t>
  </si>
  <si>
    <t>КОСГУ___343</t>
  </si>
  <si>
    <t>КОСГУ___344__</t>
  </si>
  <si>
    <t>КОСГУ___346__</t>
  </si>
  <si>
    <t>КОСГУ___345__</t>
  </si>
  <si>
    <t xml:space="preserve"> </t>
  </si>
  <si>
    <t>Оплата за твердые  коммунальные отходы(ТКО)</t>
  </si>
  <si>
    <t>КОСГУ___349__</t>
  </si>
  <si>
    <t xml:space="preserve">      Код видов расходов __112_</t>
  </si>
  <si>
    <t>Код видов расходов __111_</t>
  </si>
  <si>
    <t>Код видов расходов __112_</t>
  </si>
  <si>
    <t>продукты питания для льготной категории</t>
  </si>
  <si>
    <t>КОСГУ_____227___</t>
  </si>
  <si>
    <t>электромонтажные работы</t>
  </si>
  <si>
    <t xml:space="preserve">Техническое обслуживание автотранспорта(ТО 2) </t>
  </si>
  <si>
    <t>Продление лицензии "Антивирус Касперского"</t>
  </si>
  <si>
    <t>услуги по обеспечению юридически значимого электронного документооборота:ФИС ФОРДО с сопровождением</t>
  </si>
  <si>
    <t>Для электронного документооборота школ.</t>
  </si>
  <si>
    <t>для текущей деятельности учреждения</t>
  </si>
  <si>
    <t>штукатурка</t>
  </si>
  <si>
    <t>шпатлевка</t>
  </si>
  <si>
    <t>цемент</t>
  </si>
  <si>
    <t>колеровочная паста</t>
  </si>
  <si>
    <t>коллер</t>
  </si>
  <si>
    <t>спецодежда</t>
  </si>
  <si>
    <t>Ежемесячная надбавка к должностному окладу, 8/12/35%</t>
  </si>
  <si>
    <t>для замены  пришедшей в негодность .</t>
  </si>
  <si>
    <t xml:space="preserve">для подтверждения соответствия средств измерения всем установленным техническим требованиям - ежемесячно. </t>
  </si>
  <si>
    <t>точка роста</t>
  </si>
  <si>
    <t>оказание услуг питания на военно-полевые сборы</t>
  </si>
  <si>
    <t>Количество,км</t>
  </si>
  <si>
    <t>Стоимостьза 1км, руб.</t>
  </si>
  <si>
    <t xml:space="preserve">салфетки </t>
  </si>
  <si>
    <t>щетка,губка для мытья посуды</t>
  </si>
  <si>
    <t xml:space="preserve">перчатки </t>
  </si>
  <si>
    <t xml:space="preserve">ручки </t>
  </si>
  <si>
    <t>нитки</t>
  </si>
  <si>
    <t>в соответствии с ФЗ № 52-ФЗ от 03.03.1999г."О санаторно-эпидемиологическом благополучии населения"ст.32 - 1раз в год(73жен; 9муж учителя)51*2490=126990,00:31чел по льготе на летнем пришкольном лагере.</t>
  </si>
  <si>
    <t>Количество услуг ,перевозки</t>
  </si>
  <si>
    <t>Цена услуги, перевозки, руб.</t>
  </si>
  <si>
    <t>Точка роста</t>
  </si>
  <si>
    <t>ремонт оргтехники, вычислительной техники,Точка роста</t>
  </si>
  <si>
    <t>оказание услуг питания на соревнованиях</t>
  </si>
  <si>
    <t>бумага</t>
  </si>
  <si>
    <t>здание школы 1,Точка роста</t>
  </si>
  <si>
    <t xml:space="preserve">клей </t>
  </si>
  <si>
    <t>тетради</t>
  </si>
  <si>
    <t>для стабильной работы учреждения 1раз в 2 года</t>
  </si>
  <si>
    <t>Предрейсовый,послерейсовый  технический осмотр автотранспорта(ТО автотранспорта/автобуса)</t>
  </si>
  <si>
    <t>сервисные услуги</t>
  </si>
  <si>
    <t>лицензия на ПО для заполнения аттестатов</t>
  </si>
  <si>
    <t>для стабильного документооборота школы(1 раз в год)</t>
  </si>
  <si>
    <t>в соответствии с Правилами обязательного страхования граждан, ответственных владельцев транспортных средств" Пост.Правительства РФ от 07.05.2003г.- 1 раз в год   1водитель*1200,00=1200,00</t>
  </si>
  <si>
    <t xml:space="preserve">В соответствии с "Правилами пожарной безопасности в РФ" утвежденных приказом от 18.06.2003г.№313Автоматический контроль за состоянием технических средств ПС - ежемесячно, договор     2*12*2041,00=48984,00;2*12*4642,80=111427,20;       </t>
  </si>
  <si>
    <t>тахограф</t>
  </si>
  <si>
    <t>запчасти</t>
  </si>
  <si>
    <t>для безопасного подвоза детей</t>
  </si>
  <si>
    <t>учебники</t>
  </si>
  <si>
    <t xml:space="preserve">в соответствии с ФЗ № 52-ФЗ от 03.03.1999г."О санаторно-эпидемиологическом благополучии населения"ст.32 - 1раз в год </t>
  </si>
  <si>
    <t>лицензия антивирус Касперского</t>
  </si>
  <si>
    <t xml:space="preserve">        страхование в Пенсионный фонд Российской Федерации, в Фонд</t>
  </si>
  <si>
    <t xml:space="preserve">        социального страхования Российской Федерации, в Федеральный</t>
  </si>
  <si>
    <t xml:space="preserve">                фонд обязательного медицинского страхования</t>
  </si>
  <si>
    <t>Код видов расходов __119_</t>
  </si>
  <si>
    <t>КОСГУ___213_________________</t>
  </si>
  <si>
    <t>N п/п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</si>
  <si>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</si>
  <si>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</si>
  <si>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</si>
  <si>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в том числе по отраслевому коду</t>
  </si>
  <si>
    <t>Страховые взносы в Пенсионный фонд Российской Федерации, всего</t>
  </si>
  <si>
    <t>1.1.</t>
  </si>
  <si>
    <t>по ставке 22,0%</t>
  </si>
  <si>
    <t>1.2.</t>
  </si>
  <si>
    <t>по ставке 10,0%</t>
  </si>
  <si>
    <t>1.3.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</si>
  <si>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</si>
  <si>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</si>
  <si>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2.1.</t>
  </si>
  <si>
    <t>обязательное социальное страхование на случай временной нетрудоспособности и в связи с материнством по ставке 2,9%</t>
  </si>
  <si>
    <t>2.2.</t>
  </si>
  <si>
    <t>с применением ставки взносов в Фонд социального страхования Российской Федерации по ставке 0,0%</t>
  </si>
  <si>
    <t>2.3.</t>
  </si>
  <si>
    <t>обязательное социальное страхование от несчастных случаев на производстве и профессиональных заболеваний по ставке 0,2%</t>
  </si>
  <si>
    <t>2.4.</t>
  </si>
  <si>
    <t>обязательное социальное страхование от несчастных случаев на производстве и профессиональных заболеваний по ставке 0,_% &lt;*&gt;</t>
  </si>
  <si>
    <t>2.5.</t>
  </si>
  <si>
    <t>Страховые взносы в Федеральный фонд обязательного медицинского страхования, всего (по ставке 5,1%)</t>
  </si>
  <si>
    <t xml:space="preserve">    --------------------------------</t>
  </si>
  <si>
    <t xml:space="preserve">    &lt;*&gt;   Указываются   страховые  тарифы,  дифференцированные  по  классам</t>
  </si>
  <si>
    <t>профессионального  риска,  установленные  Федеральным законом от 22 декабря</t>
  </si>
  <si>
    <t>2005   г.    N  179-ФЗ  "О  страховых  тарифах  на  обязательное социальное</t>
  </si>
  <si>
    <t>страхование  от  несчастных  случаев  на  производстве  и  профессиональных</t>
  </si>
  <si>
    <t>заболеваний  на  2006 год" (Собрание законодательства Российской Федерации,</t>
  </si>
  <si>
    <t>2005, N 52, ст. 5592; 2015, N 51, ст. 7233).</t>
  </si>
  <si>
    <t>специальная оценка условий труда</t>
  </si>
  <si>
    <t>Продление лицензии для работ на программном продукте Гос.закупки,консультации по работе с сайтом,"СБИС-КЕП",ключ гос.закупки</t>
  </si>
  <si>
    <t xml:space="preserve">защита персональных данных проводится 1раз в  год </t>
  </si>
  <si>
    <t>бахилы</t>
  </si>
  <si>
    <t>йод</t>
  </si>
  <si>
    <t>ДВП</t>
  </si>
  <si>
    <t xml:space="preserve">ДСП </t>
  </si>
  <si>
    <t>стеклорез роликовый</t>
  </si>
  <si>
    <t>лента ФУМ 19мм*0,075*5 1/10</t>
  </si>
  <si>
    <t>гвозди</t>
  </si>
  <si>
    <t>кран маевского 3/4</t>
  </si>
  <si>
    <t>пена монтажная</t>
  </si>
  <si>
    <t>гипсокартон</t>
  </si>
  <si>
    <t>бур по бетону</t>
  </si>
  <si>
    <t>дюбель</t>
  </si>
  <si>
    <t>задвижка дверная плоская ЗД-06(цинк)кв.ригель</t>
  </si>
  <si>
    <t>гофра</t>
  </si>
  <si>
    <t>диск алмазный турбо 125*2,3*22мм</t>
  </si>
  <si>
    <t>НХП Уайт-спирит1л</t>
  </si>
  <si>
    <t>кисти</t>
  </si>
  <si>
    <t>кабель</t>
  </si>
  <si>
    <t>перчатки резиновые</t>
  </si>
  <si>
    <t>средство для стирки</t>
  </si>
  <si>
    <t>термометр для холодильника</t>
  </si>
  <si>
    <t xml:space="preserve"> мыло жидкое</t>
  </si>
  <si>
    <t>папки</t>
  </si>
  <si>
    <t>корректирующая жидкость</t>
  </si>
  <si>
    <t>фломастеры</t>
  </si>
  <si>
    <t>клейкая лента</t>
  </si>
  <si>
    <t>фольга цветная</t>
  </si>
  <si>
    <t>краска штемпельная</t>
  </si>
  <si>
    <t>набор кистей</t>
  </si>
  <si>
    <t>точилка</t>
  </si>
  <si>
    <t>линейки</t>
  </si>
  <si>
    <t>степлер</t>
  </si>
  <si>
    <t>антистеплер</t>
  </si>
  <si>
    <t>личная карточка обучающегося</t>
  </si>
  <si>
    <t>короб архивный с клапаном</t>
  </si>
  <si>
    <t>конверт</t>
  </si>
  <si>
    <t>набор цветных мелков</t>
  </si>
  <si>
    <t>гуашь</t>
  </si>
  <si>
    <t>дырокол</t>
  </si>
  <si>
    <t>ластик</t>
  </si>
  <si>
    <t>альбом для рисования</t>
  </si>
  <si>
    <t>пружины</t>
  </si>
  <si>
    <t>обложки замки</t>
  </si>
  <si>
    <t>пакет для утилизации отходов</t>
  </si>
  <si>
    <t>устройство дозирующие локтевое настенное</t>
  </si>
  <si>
    <t>гигрометр психометрический</t>
  </si>
  <si>
    <t>мыло хозяйственное</t>
  </si>
  <si>
    <t>Антисептик</t>
  </si>
  <si>
    <t>сантехника</t>
  </si>
  <si>
    <t>одноразовые стаканчики</t>
  </si>
  <si>
    <t>питьевая вода</t>
  </si>
  <si>
    <t>перчатки одноразовые 100шт</t>
  </si>
  <si>
    <t>маска одноразовая трехслойная 100шт</t>
  </si>
  <si>
    <t>паста для рук</t>
  </si>
  <si>
    <t>смесители</t>
  </si>
  <si>
    <t>резинка</t>
  </si>
  <si>
    <t>сантиметровая лента</t>
  </si>
  <si>
    <t>для занятий кружка " Моделирования"</t>
  </si>
  <si>
    <t>пластик для 3 Д ручки</t>
  </si>
  <si>
    <t>асфальт</t>
  </si>
  <si>
    <t>Для занятий детей в Точке роста полноценной работы  и всевстороннего развития детей.</t>
  </si>
  <si>
    <t>скотч</t>
  </si>
  <si>
    <t>самоклеющая бумага</t>
  </si>
  <si>
    <t xml:space="preserve">100 игр на сообразительность </t>
  </si>
  <si>
    <t>100 нескучных игр</t>
  </si>
  <si>
    <t xml:space="preserve">Готовимся к школе </t>
  </si>
  <si>
    <t>100 остроумных детских загадок</t>
  </si>
  <si>
    <t xml:space="preserve">100 лабиринтов </t>
  </si>
  <si>
    <t>технопутаница</t>
  </si>
  <si>
    <t xml:space="preserve">Тренируем память </t>
  </si>
  <si>
    <t xml:space="preserve">50 заданий на сообразительность </t>
  </si>
  <si>
    <t>iQ карточки</t>
  </si>
  <si>
    <t xml:space="preserve">Флагомания </t>
  </si>
  <si>
    <t xml:space="preserve">Эмоционариум </t>
  </si>
  <si>
    <t xml:space="preserve">Головоноги </t>
  </si>
  <si>
    <t xml:space="preserve">Словоход </t>
  </si>
  <si>
    <t>цифропрыг</t>
  </si>
  <si>
    <t xml:space="preserve">Мозгопрыг </t>
  </si>
  <si>
    <t xml:space="preserve">100 игр на улице и дома </t>
  </si>
  <si>
    <t>Игра “Тренажёр креативности «Конструктор слов»</t>
  </si>
  <si>
    <t>Обучающая настольная игра «Вожатские задачи»</t>
  </si>
  <si>
    <t>Игра «История волонтёрства»</t>
  </si>
  <si>
    <t>Игра для волонтёров «Волонтёро-ХОДДД»</t>
  </si>
  <si>
    <t>Математическо-лингвистическая игра «ЭлементАРТщина»</t>
  </si>
  <si>
    <t>маркеры</t>
  </si>
  <si>
    <t>проводится по потребности учреждения</t>
  </si>
  <si>
    <t>Код видов расходов __247_______________________________</t>
  </si>
  <si>
    <t>автранспорт Волга</t>
  </si>
  <si>
    <t>измерение сопративления заземления и заземляющего устройства</t>
  </si>
  <si>
    <t>измерение  сопротивления заземления и заземляющего устройства</t>
  </si>
  <si>
    <t>здания 2 школ</t>
  </si>
  <si>
    <t>пластик</t>
  </si>
  <si>
    <t>бумага самоклеещаяся для принтера</t>
  </si>
  <si>
    <t>Постановление Правительства РФ от 17.12.2013г. № 1177 в соответствии с п. 3 Правил настоящего Постановления 1автом*500,00*12раз=6000,00 для автотранспорта не учавствующего в подвозе обучающихся</t>
  </si>
  <si>
    <t xml:space="preserve">для учебного процесса </t>
  </si>
  <si>
    <t xml:space="preserve"> На основании договора ежемесячно12мес*6319 руб=75828,00руб.</t>
  </si>
  <si>
    <t xml:space="preserve"> На основании договора ежемесячно12мес*990 руб=11880руб.</t>
  </si>
  <si>
    <t>ремонт автоматической пожарной сигнализации(АПС)</t>
  </si>
  <si>
    <t>ремонт блока питания устройства бактерицидного ультрафиолетового ТСВ-УФ-0,5</t>
  </si>
  <si>
    <t>для замены сломоного,по потребности .</t>
  </si>
  <si>
    <t>автошины</t>
  </si>
  <si>
    <t>знаки на пленке указатели</t>
  </si>
  <si>
    <t>полотно противопожарное ПП-600</t>
  </si>
  <si>
    <t>в соответствии со ст.3 "Положения об обеспечении безопасности перевозок пассажиров автобусами" проводится- 1 раз в год</t>
  </si>
  <si>
    <t>напальчники резиновые</t>
  </si>
  <si>
    <t>пакет гипотермический для оказания первой помощи</t>
  </si>
  <si>
    <t>прокладки</t>
  </si>
  <si>
    <t>аскорбиновая кислота</t>
  </si>
  <si>
    <t>ревитмар</t>
  </si>
  <si>
    <t>клей</t>
  </si>
  <si>
    <t xml:space="preserve">саморезы </t>
  </si>
  <si>
    <t>уголоки</t>
  </si>
  <si>
    <t>провода</t>
  </si>
  <si>
    <t>растворитель</t>
  </si>
  <si>
    <t>лак</t>
  </si>
  <si>
    <t>электроды</t>
  </si>
  <si>
    <t>трубы</t>
  </si>
  <si>
    <t>краны</t>
  </si>
  <si>
    <t>арматура к смыв.бачку</t>
  </si>
  <si>
    <t>ведра</t>
  </si>
  <si>
    <t>салфетки</t>
  </si>
  <si>
    <t>губки</t>
  </si>
  <si>
    <t>губка стиратель для досок</t>
  </si>
  <si>
    <t>лотки для бумаги</t>
  </si>
  <si>
    <t>грамота</t>
  </si>
  <si>
    <t>гель для пальцев</t>
  </si>
  <si>
    <t>заготовки для ламинирования</t>
  </si>
  <si>
    <t>полотно вафельное</t>
  </si>
  <si>
    <t xml:space="preserve">ведра </t>
  </si>
  <si>
    <t>грабли</t>
  </si>
  <si>
    <t>средство от насекомых(дихлофос)</t>
  </si>
  <si>
    <t>лейка</t>
  </si>
  <si>
    <t>шланг</t>
  </si>
  <si>
    <t>держатель туалетной бумаги</t>
  </si>
  <si>
    <t xml:space="preserve">термометры </t>
  </si>
  <si>
    <t>Для содержания в чистоте и порядке  помещений</t>
  </si>
  <si>
    <t>иглы для подшива</t>
  </si>
  <si>
    <t>карта</t>
  </si>
  <si>
    <t>крема для рук</t>
  </si>
  <si>
    <t>Согласно договора за обслуживание топливных карт.</t>
  </si>
  <si>
    <t>Заправка катриджа   для образовательной деятельности по договору .</t>
  </si>
  <si>
    <t xml:space="preserve">повышения уровня проффесиональной подготовки работников курсы 40чел(учителя)*789,00руб=31560,00руб;4чел*5000,00 руб.=20000,00 руб.   </t>
  </si>
  <si>
    <t>единовременное вознаграждение пед.работникам по достижению возраста 60 мужчины и 55 женщины</t>
  </si>
  <si>
    <t>удлинители</t>
  </si>
  <si>
    <t>295 0701 51000 00000</t>
  </si>
  <si>
    <t>295 0701 52000 00000</t>
  </si>
  <si>
    <t>295 0701 30000 00000</t>
  </si>
  <si>
    <t>295 0702 30000 00000</t>
  </si>
  <si>
    <t>295 0702 54000 00000</t>
  </si>
  <si>
    <t>295 0702 58000 00000</t>
  </si>
  <si>
    <t>295 0701 51000 00223</t>
  </si>
  <si>
    <t>295 0702 54000 00223</t>
  </si>
  <si>
    <t>295 0702 56000 00000</t>
  </si>
  <si>
    <t>295 0702 30000 00310</t>
  </si>
  <si>
    <t>295 0702 54000 00310</t>
  </si>
  <si>
    <t>295 0702 58000 00310</t>
  </si>
  <si>
    <t>составление сметной документации  для ремонта школ  и т.д.</t>
  </si>
  <si>
    <t>ФЗ "О безопасности дорожного движения" от 10.12.1995г.№196;письмо от 21.08.2003г.№ 2510/9468-03-02 "О предрейсовом мед.осмотре водителей транспортных средств"- ежемесячно, договор 227дн*1водитель*69,00=15663,00 руб.</t>
  </si>
  <si>
    <t>ФЗ "О безопасности дорожного движения" от 10.12.1995г.№196;письмо от 21.08.2003г.№ 2510/9468-03-02 "О предрейсовом мед.осмотре водителей транспортных средств"- ежемесячно, договор 247дн*3чел*69,00руб.=51129,00 руб.;247дн*1чел*100=24700,00руб.</t>
  </si>
  <si>
    <t>в соответствии с Правилами обязательного страхования граждан, ответственных владельцев транспортных средств" Пост.Правительства РФ от 07.05.2003г.- 1 раз в год   4водителя*1200,00=4800,00</t>
  </si>
  <si>
    <t>Веда-2 шампунь</t>
  </si>
  <si>
    <t>губка коллагеновая,гемостатич(кровоостан)</t>
  </si>
  <si>
    <t>Д-Пантенол,крем</t>
  </si>
  <si>
    <t>пакет перевязочный</t>
  </si>
  <si>
    <t>термометр безртутный</t>
  </si>
  <si>
    <t>повязка с перуанским бальзамом</t>
  </si>
  <si>
    <t>повязка п/о стер самоклеющ</t>
  </si>
  <si>
    <t>покрывало спасательное</t>
  </si>
  <si>
    <t>Салфетки</t>
  </si>
  <si>
    <t>Код видов расходов __321________________________________</t>
  </si>
  <si>
    <t>КОСГУ_____263___</t>
  </si>
  <si>
    <t>Денежная компенсация на питание обучающихся с ОВЗ,обучение на дому</t>
  </si>
  <si>
    <t>полоса тактильная противоскальзящая направляющая</t>
  </si>
  <si>
    <t>калька</t>
  </si>
  <si>
    <t>рюкзак</t>
  </si>
  <si>
    <t>карабин туристический</t>
  </si>
  <si>
    <t>веревка 10мм</t>
  </si>
  <si>
    <t>295 0701 51000 00310</t>
  </si>
  <si>
    <t>краска для принтера</t>
  </si>
  <si>
    <t>лоток для бумаг</t>
  </si>
  <si>
    <t>2024 год</t>
  </si>
  <si>
    <t>услуги связи по передаче данных и обеспечению передачи информации в Ространснадзор</t>
  </si>
  <si>
    <t>Для передачи информации о географической широте и долготе местоположении транспортных средств через Государственную автоматизированную информационную систему "ЭРА-ГЛОНАСС"в федеральную службу по надзору в сфере транспорта.</t>
  </si>
  <si>
    <t>пропитка чердачных помещений</t>
  </si>
  <si>
    <t>в соответствии с требованиями п.7 ст.83 ФЗ от 22.07.2008г. № 123-03 "Технический регламент о требованиях пожарной безопасности"- ежемесячно  12*3500,00=42000,00</t>
  </si>
  <si>
    <t>услуги по экспертизе полученных результатов( исследование песка)</t>
  </si>
  <si>
    <t>бак для мусора</t>
  </si>
  <si>
    <t>кондиционер для белья</t>
  </si>
  <si>
    <t>песок</t>
  </si>
  <si>
    <t>игрушки</t>
  </si>
  <si>
    <t>машинки</t>
  </si>
  <si>
    <t>куклы</t>
  </si>
  <si>
    <t>мячи</t>
  </si>
  <si>
    <t>посудка кукольная</t>
  </si>
  <si>
    <t>игровой набор доктор</t>
  </si>
  <si>
    <t>пленка для изготовления стендов</t>
  </si>
  <si>
    <t>чернила</t>
  </si>
  <si>
    <t>салфетки для монитора</t>
  </si>
  <si>
    <t>флеш накопитель</t>
  </si>
  <si>
    <t>органайзер настольный</t>
  </si>
  <si>
    <t>корректирующая ручка</t>
  </si>
  <si>
    <t>зажим для бумаги</t>
  </si>
  <si>
    <t>цветная бумага</t>
  </si>
  <si>
    <t>шатер</t>
  </si>
  <si>
    <t>искусственный газон</t>
  </si>
  <si>
    <t>3D ручки</t>
  </si>
  <si>
    <t>услуги почтовой связи</t>
  </si>
  <si>
    <t>приобретение конвертов</t>
  </si>
  <si>
    <t>Электронная система "Образование"Простая неисключительная лицензия.</t>
  </si>
  <si>
    <t>для стабильной работы учреждения.</t>
  </si>
  <si>
    <t>Электронная система "Госфинансы"Простая неисключительная лицензия.</t>
  </si>
  <si>
    <t>для организации повышения уровня знаний, интелекта, всестороннего развития детей, работников школы 50шт.*400,00 руб.*2раза в год=40000,00 руб.</t>
  </si>
  <si>
    <t>ноутбук</t>
  </si>
  <si>
    <t>принтер</t>
  </si>
  <si>
    <t>Для  организация питания школьников- проверка проводится  1 раз в квартал.4*5750,00=23000,00 руб.,4*7900=31600,00 руб.</t>
  </si>
  <si>
    <t>установка ручек,замков,ограничителей на пластиковые окна</t>
  </si>
  <si>
    <t>установка маскитных сеток для пластиковых окон</t>
  </si>
  <si>
    <t>установка стеклопакетов на пластиковые окна</t>
  </si>
  <si>
    <t>ремонт карниза</t>
  </si>
  <si>
    <t>ремонт оконных проемов</t>
  </si>
  <si>
    <t>здание Шабановской школы</t>
  </si>
  <si>
    <t xml:space="preserve">здание ОСОШ№1 </t>
  </si>
  <si>
    <t>Б-Красноярская ,ОСОШ №1</t>
  </si>
  <si>
    <t>испытания по контролю качества огнезащитной обработки деревянных конструкций</t>
  </si>
  <si>
    <t>Шабановская,Специальная школы</t>
  </si>
  <si>
    <t>в соответствии с Правилами обязательного страхования граждан, ответственных владельцев транспортных средств" Пост.Правительства РФ от 07.05.2003г.- 1 раз в год 4ед*6000,00=24000,00</t>
  </si>
  <si>
    <t>в соответствии с Правилами обязательного страхования граждан, ответственных владельцев транспортных средств" Пост.Правительства РФ от 07.05.2003г.- 1 раз в год 1ед*6000,00 руб=6000,00</t>
  </si>
  <si>
    <t>в соответствии с требованиями п.7 ст.83 ФЗ от 22.07.2008г. № 123-03 "Технический регламент о требованиях пожарной безопасности"- ежемесячно  4 объектов*12*3500,00=168000,00руб.</t>
  </si>
  <si>
    <t>ФЗ "О безопасности дорожного движения" от 10.12.1995г.№196;письмо от 21.08.2003г.№ 2510/9468-03-02 "О предрейсовом мед.осмотре водителей транспортных средств"- ежемесячно, договор 247дн*4чел*12,00= 11856,00руб.</t>
  </si>
  <si>
    <t>согласно требований СанПиН на основании договора по потребности.</t>
  </si>
  <si>
    <t>в соответствии с ФЗ № 52-ФЗ от 03.03.1999г."О санаторно-эпидемиологическом благополучии населения"ст.32 - 1раз в год(15жен. 19муж)МОП 24чел*3500,00=84000,00 ,10чел по льготе в связи с работой на летнем оздоровительном лагере</t>
  </si>
  <si>
    <t>оказание образовательных услуг в рамках проведения учебных сборов по основам военной службы для обучающихся .</t>
  </si>
  <si>
    <t>услуги специальной технике</t>
  </si>
  <si>
    <t>Фед.оказание услуг по публикации сообщений в Федресурсе.</t>
  </si>
  <si>
    <t>Услуги по размещению на сервере (хостинг) и продление доменного имени сайта МАОУ ОСОШ №1</t>
  </si>
  <si>
    <t>Измерение эквивалентного уровня звука,при исследовании на объекте от 1 до 5 РМ пользователей ПЭВМ</t>
  </si>
  <si>
    <t>страхование пассажиров(школьников)</t>
  </si>
  <si>
    <t>сифоны</t>
  </si>
  <si>
    <t>подводка</t>
  </si>
  <si>
    <t xml:space="preserve">шланг </t>
  </si>
  <si>
    <t>матрасы</t>
  </si>
  <si>
    <t>ленты</t>
  </si>
  <si>
    <t>резинка бельевая</t>
  </si>
  <si>
    <t>кровать раскладная</t>
  </si>
  <si>
    <t>для замены старых пришедших в негодность.</t>
  </si>
  <si>
    <t>площадка для контейнера</t>
  </si>
  <si>
    <t>для замены старых пришедших в негодность Б-Красноярская школа.</t>
  </si>
  <si>
    <t>электронный ростомер</t>
  </si>
  <si>
    <t>пила бензиновая</t>
  </si>
  <si>
    <t>Посуда</t>
  </si>
  <si>
    <t>разделочные доски</t>
  </si>
  <si>
    <t xml:space="preserve">тазы </t>
  </si>
  <si>
    <t>половники</t>
  </si>
  <si>
    <t>лопатки</t>
  </si>
  <si>
    <t>ножи</t>
  </si>
  <si>
    <t>соусник</t>
  </si>
  <si>
    <t>дуршлак</t>
  </si>
  <si>
    <t>ковш</t>
  </si>
  <si>
    <t>кастрюли</t>
  </si>
  <si>
    <t>сковорода</t>
  </si>
  <si>
    <t>миски</t>
  </si>
  <si>
    <t>толкушка</t>
  </si>
  <si>
    <t>венчик</t>
  </si>
  <si>
    <t>шумовка</t>
  </si>
  <si>
    <t>терка</t>
  </si>
  <si>
    <t>открывалка для банок</t>
  </si>
  <si>
    <t>кисть силиконовая</t>
  </si>
  <si>
    <t>овощечистка для корнеплодов</t>
  </si>
  <si>
    <t>яйцерезка</t>
  </si>
  <si>
    <t>палки-мешалки</t>
  </si>
  <si>
    <t xml:space="preserve">холодильник </t>
  </si>
  <si>
    <t>новогодние украшения</t>
  </si>
  <si>
    <t>вазоны</t>
  </si>
  <si>
    <t>вилы</t>
  </si>
  <si>
    <t>лопаты</t>
  </si>
  <si>
    <t>Спорт.инвентарь</t>
  </si>
  <si>
    <t>мяч волейбольный</t>
  </si>
  <si>
    <t>набор для настольного тенниса</t>
  </si>
  <si>
    <t>набор для бадминтона</t>
  </si>
  <si>
    <t>комплект дуг для подлезания</t>
  </si>
  <si>
    <t>мяч для большого тенниса(компл.3шт)</t>
  </si>
  <si>
    <t>лестница координационная</t>
  </si>
  <si>
    <t>палка деревянная гимнастическая</t>
  </si>
  <si>
    <t>электроутюг</t>
  </si>
  <si>
    <t>гладильная доска</t>
  </si>
  <si>
    <t>полка для разделочных досок</t>
  </si>
  <si>
    <t>бензокосилка</t>
  </si>
  <si>
    <t>Для обеспечения спальных мест на летний оздоровительный лагерь.</t>
  </si>
  <si>
    <t>Для публикации сообщений в Федресурсе.(лицензий и т.п)</t>
  </si>
  <si>
    <t>для работы с сайтами</t>
  </si>
  <si>
    <t>для ландшафтного дизайна участка.</t>
  </si>
  <si>
    <t>для учебного процесса</t>
  </si>
  <si>
    <t>пипетка</t>
  </si>
  <si>
    <t>170дн*8чел.*246,10руб.=334696,00 руб.,165дн*1чел.*246,10руб.=40606,50 руб.Денежная компенсация на питание обучающихся с ОВЗ,обучение на дому</t>
  </si>
  <si>
    <t>5-11 кл-170дн*45д*246,10 руб.=1882665,00руб.,2-4кл -170дн*29д*138,40 руб.=705840,00 руб., 1кл-165дн*10д*138,40руб.=228360 руб.</t>
  </si>
  <si>
    <t>170дн*141дет*107,70 руб.=2581569,00руб.</t>
  </si>
  <si>
    <t>170дн*336дет*40,10 руб.=2290512,00руб.</t>
  </si>
  <si>
    <t>5дн*20дет*477,42 руб.= 47742,00 руб.</t>
  </si>
  <si>
    <t>для проведения военно-полевых сборов среди юношей 10 классов,22чел.*815,98руб*5 дн=89758,00руб.</t>
  </si>
  <si>
    <t>в соответствии с ФЗ № 52-ФЗ от 03.03.1999г."О санаторно-эпидемиологическом благополучии населения"ст.32 - 1раз в 2 года 2чел * 409,25 руб.=818,50руб.</t>
  </si>
  <si>
    <t>шкафы</t>
  </si>
  <si>
    <t xml:space="preserve"> Министерства обПостановление от 7 октября 2017г №1235 "Об утверждении требований к антитеррористической защищенности объектов (территорий) Министерства образования и науки РФ и формы паспорта безопасности этих оъектов(территорий)                                366д*130руб.*24 ч*2объекта=2283840,00руб.</t>
  </si>
  <si>
    <t>завеса тепловая</t>
  </si>
  <si>
    <t>зонт пристенный вытяжной</t>
  </si>
  <si>
    <t>для защиты от проникновения холодного воздуха путем создания преграды из плотного воздушного потока.Для установки на дверной проем ОСОШ №1</t>
  </si>
  <si>
    <t>для замены старых,деревянных пришедших в негодность.</t>
  </si>
  <si>
    <t>Согласно СаНПиН 2.3.6.1079-01 П.4.5 требуется оборудовать моечные ванные локальными вытяжными системами с преимущественной вытяжной в зоне максимального загрязнения, так как ванные являются источниками повышенных влаговыделений.Специальную школу по предписанию№ 55 от05.12.2023г</t>
  </si>
  <si>
    <t>стержень</t>
  </si>
  <si>
    <t>для проведения соревнований,масте-классов,</t>
  </si>
  <si>
    <t>проездные билеты для участия в мероприятиях</t>
  </si>
  <si>
    <t>найм жилых помещений для участия в мероприятиях</t>
  </si>
  <si>
    <t>Точка Роста,Для участия детей в  проектных сменах,соревнованиях,конкурсах.</t>
  </si>
  <si>
    <t>согласно ст.168 ТК работодатель обязан возместить работнику дополнительные расходы, связанные с проживанием вне места постоянного места жительства.</t>
  </si>
  <si>
    <t xml:space="preserve">В соответствии с "Правилами пожарной безопасности в РФ" утвежденных приказом от 18.06.2003г.№313; Постановление Правительства РФ от 25.04.2012 № 390(ред. От 17.02.2014) "О пртивопожарном режиме" </t>
  </si>
  <si>
    <t>В соответствии с "Правилами пожарной безопасности в РФ"утвежденных приказом от 18.06.2003г.№313,по потребности-1 раз в 3 года.</t>
  </si>
  <si>
    <t>здание школы ОСОШ №1,Шабановская школа</t>
  </si>
  <si>
    <t>В соответствии с "Правилами пожарной безопасности в РФ" утвежденных приказом от 18.06.2003г.№313- 1 раз в год .</t>
  </si>
  <si>
    <t>В соответствии с "Правилами пожарной безопасности в РФ" утвежденных приказом от 18.06.2003г.№313- 4объекта*1раз*15000,00=60000,00</t>
  </si>
  <si>
    <t>ФЗ "О безопасности дорожного движения" от 10.12.1995г.№196;письмо от 21.08.2003г.№ 2510/9468-03-02 "О предрейсовом мед.осмотре водителей транспортных средств"- ежемесячно.</t>
  </si>
  <si>
    <t>В соответствии с "Правилами пожарной безопасности в РФ" утвежденных приказом от 18.06.2003г.№313  .</t>
  </si>
  <si>
    <t>В соответствии с "Правилами пожарной безопасности в РФ"утвежденных приказом от 18.06.2003г.№313,по потребности.</t>
  </si>
  <si>
    <t>В соответствии с "Правилами пожарной безопасности в РФ" утвежденных приказом от 18.06.2003г.№313; Постановление Правительства РФ от 25.04.2012 № 390(ред. От 17.02.2014) "О пртивопожарном режиме".</t>
  </si>
  <si>
    <t>В соответствии с "Правилами пожарной безопасности в РФ" утвежденных приказом от 18.06.2003г.№313; Постановление Правительства РФ от 25.04.2012 № 390(ред. От 17.02.2014) "О пртивопожарном режиме" -1 раз в 3 года,</t>
  </si>
  <si>
    <t xml:space="preserve">в соответствии со ст.3 "Положения об обеспечении безопасности перевозок пассажиров автобусами" утверждено приказом МТ РФ от 08.01.1997г.№2- 2 раза в год  Контрольно-диагностические работы,крепжные, регулироврчные, электротехнические, смазочные и очистительные работы, работы по обслуживанию топливной аппаратуры, шиномонтажные и кузовные. </t>
  </si>
  <si>
    <t>ФЗ "О безопасности дорожного движения" от 10.12.1995г.№196.</t>
  </si>
  <si>
    <t>ремонт не исправной оргтехники, вычислительной техники,по договору.</t>
  </si>
  <si>
    <t>в соответствии с ФЗ № 52-ФЗ от 03.03.1999г."О санаторно-эпидемиологическом благополучии населения"ст.32 - 6чел * 530,25руб.=3181,50руб.</t>
  </si>
  <si>
    <t>согласно требований СанПиН на основании договора,по потребности.</t>
  </si>
  <si>
    <t>для полноценного и правильного питания детей.</t>
  </si>
  <si>
    <t>разработка ,10-ти ,20-ти дневного меню</t>
  </si>
  <si>
    <t>для стабильной работы бухгалтерии,зам.директора АХЧ  учреждения проводится  1 раз в год.</t>
  </si>
  <si>
    <t>Постановление Правительства РФ от 17.12.2013г. № 1177 в соответствии с п. 3 Правил настоящего Постановления 4автоб*500,00*12раз=24000,00.</t>
  </si>
  <si>
    <t>в соответствии с ФЗ № 52-ФЗ от 03.03.1999г."О санаторно-эпидемиологическом благополучии населения"ст.32 - 30чел * 800,00руб.=24000руб.</t>
  </si>
  <si>
    <t>Курсы повышения уровня проффесиональной подготовки работников .12чел*2700,00=32400,00 .</t>
  </si>
  <si>
    <t>67- ФЗ по  обязательному страхованию гражданской ответственности перевозчика за причинение при перевозках вреда жизни, здоровью и имуществу пассажиров-1 раз в год.</t>
  </si>
  <si>
    <t>для замены старых-1 раз в 3 года.</t>
  </si>
  <si>
    <t>для замены тахографа  пришедшего в негодность Б-Красноярский автобус-1 раз в 3 года.</t>
  </si>
  <si>
    <t>Для замены сломанных,пришедших в негодность.</t>
  </si>
  <si>
    <t>для работы на пришкольном участке</t>
  </si>
  <si>
    <t>Для замены сломаной,пришедших в негодность.</t>
  </si>
  <si>
    <t>Для замены сломаного,пришедшего в негодность.</t>
  </si>
  <si>
    <t>устройство эвакуационной (пожарной)лестницы</t>
  </si>
  <si>
    <t>для замены старого пришедшего в негодность.</t>
  </si>
  <si>
    <t>ремонт видеонаблюдения</t>
  </si>
  <si>
    <t>здания  школ</t>
  </si>
  <si>
    <t>Поступления</t>
  </si>
  <si>
    <t>Аналитический код</t>
  </si>
  <si>
    <t>Код субсидии</t>
  </si>
  <si>
    <t>КВФО</t>
  </si>
  <si>
    <t>Код бюджетной классификации</t>
  </si>
  <si>
    <t>Сумма,руб.</t>
  </si>
  <si>
    <t>Примечание</t>
  </si>
  <si>
    <t>субсидии на финансовое обеспечение муниципального задания</t>
  </si>
  <si>
    <t xml:space="preserve">используется по потребности учреждения(для работы на пришкольном участке,территорий школ) </t>
  </si>
  <si>
    <t xml:space="preserve">Огнетушители 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</si>
</sst>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00FF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2" fillId="0" borderId="0"/>
    <xf numFmtId="0" fontId="17" fillId="0" borderId="0" applyNumberFormat="0" applyFill="0" applyBorder="0" applyAlignment="0" applyProtection="0"/>
  </cellStyleXfs>
  <cellXfs count="64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1" fillId="0" borderId="0" xfId="0" applyFont="1"/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8" xfId="1" applyBorder="1" applyAlignment="1">
      <alignment horizontal="left" wrapText="1"/>
    </xf>
    <xf numFmtId="0" fontId="2" fillId="0" borderId="15" xfId="1" applyBorder="1" applyAlignment="1">
      <alignment horizontal="left" vertical="top" wrapText="1"/>
    </xf>
    <xf numFmtId="0" fontId="2" fillId="0" borderId="8" xfId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2" fillId="0" borderId="8" xfId="1" applyBorder="1" applyAlignment="1">
      <alignment vertical="top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2" fillId="0" borderId="8" xfId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/>
    <xf numFmtId="49" fontId="2" fillId="0" borderId="16" xfId="1" applyNumberFormat="1" applyBorder="1" applyAlignment="1">
      <alignment horizontal="center" vertical="center"/>
    </xf>
    <xf numFmtId="0" fontId="2" fillId="0" borderId="8" xfId="1" applyBorder="1" applyAlignment="1">
      <alignment horizontal="left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49" fontId="2" fillId="0" borderId="8" xfId="1" applyNumberFormat="1" applyBorder="1" applyAlignment="1">
      <alignment horizontal="center" vertical="center"/>
    </xf>
    <xf numFmtId="0" fontId="2" fillId="0" borderId="8" xfId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vertical="center" wrapText="1"/>
    </xf>
    <xf numFmtId="0" fontId="2" fillId="0" borderId="1" xfId="1" applyBorder="1" applyAlignment="1">
      <alignment horizontal="left" vertical="top" wrapText="1"/>
    </xf>
    <xf numFmtId="0" fontId="2" fillId="0" borderId="8" xfId="1" applyBorder="1" applyAlignment="1">
      <alignment horizontal="center" vertical="top" wrapText="1"/>
    </xf>
    <xf numFmtId="3" fontId="2" fillId="0" borderId="17" xfId="1" applyNumberFormat="1" applyBorder="1" applyAlignment="1">
      <alignment vertical="center"/>
    </xf>
    <xf numFmtId="2" fontId="2" fillId="0" borderId="1" xfId="0" applyNumberFormat="1" applyFont="1" applyBorder="1" applyAlignment="1">
      <alignment vertical="top" wrapText="1"/>
    </xf>
    <xf numFmtId="49" fontId="2" fillId="0" borderId="18" xfId="1" applyNumberFormat="1" applyBorder="1" applyAlignment="1">
      <alignment horizontal="center" vertical="center"/>
    </xf>
    <xf numFmtId="0" fontId="2" fillId="0" borderId="0" xfId="1" applyAlignment="1">
      <alignment horizontal="left" vertical="center" wrapText="1"/>
    </xf>
    <xf numFmtId="0" fontId="2" fillId="0" borderId="0" xfId="1" applyAlignment="1">
      <alignment horizontal="center" vertical="top" wrapText="1"/>
    </xf>
    <xf numFmtId="0" fontId="8" fillId="0" borderId="0" xfId="0" applyFont="1" applyAlignment="1">
      <alignment wrapText="1"/>
    </xf>
    <xf numFmtId="0" fontId="2" fillId="0" borderId="15" xfId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top" wrapText="1"/>
    </xf>
    <xf numFmtId="49" fontId="2" fillId="0" borderId="10" xfId="1" applyNumberFormat="1" applyBorder="1" applyAlignment="1">
      <alignment horizontal="center" vertical="top"/>
    </xf>
    <xf numFmtId="0" fontId="2" fillId="0" borderId="2" xfId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11" fillId="0" borderId="10" xfId="1" applyFont="1" applyBorder="1" applyAlignment="1">
      <alignment vertical="center" wrapText="1"/>
    </xf>
    <xf numFmtId="0" fontId="11" fillId="0" borderId="11" xfId="1" applyFont="1" applyBorder="1" applyAlignment="1">
      <alignment vertical="center" wrapText="1"/>
    </xf>
    <xf numFmtId="49" fontId="2" fillId="5" borderId="1" xfId="1" applyNumberFormat="1" applyFill="1" applyBorder="1" applyAlignment="1">
      <alignment horizontal="center" vertical="center"/>
    </xf>
    <xf numFmtId="0" fontId="2" fillId="5" borderId="8" xfId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top" wrapText="1"/>
    </xf>
    <xf numFmtId="0" fontId="2" fillId="5" borderId="19" xfId="1" applyFill="1" applyBorder="1" applyAlignment="1">
      <alignment vertical="top" wrapText="1"/>
    </xf>
    <xf numFmtId="0" fontId="2" fillId="5" borderId="20" xfId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2" fillId="5" borderId="15" xfId="1" applyFill="1" applyBorder="1" applyAlignment="1">
      <alignment horizontal="left" vertical="top" wrapText="1"/>
    </xf>
    <xf numFmtId="2" fontId="8" fillId="5" borderId="2" xfId="0" applyNumberFormat="1" applyFont="1" applyFill="1" applyBorder="1" applyAlignment="1">
      <alignment horizontal="center" vertical="center" wrapText="1"/>
    </xf>
    <xf numFmtId="0" fontId="2" fillId="5" borderId="15" xfId="1" applyFill="1" applyBorder="1" applyAlignment="1">
      <alignment horizontal="left" vertical="center" wrapText="1"/>
    </xf>
    <xf numFmtId="0" fontId="2" fillId="5" borderId="16" xfId="1" applyFill="1" applyBorder="1" applyAlignment="1">
      <alignment horizontal="left" vertical="center" wrapText="1"/>
    </xf>
    <xf numFmtId="0" fontId="2" fillId="5" borderId="1" xfId="1" applyFill="1" applyBorder="1" applyAlignment="1">
      <alignment horizontal="left" vertical="top" wrapText="1"/>
    </xf>
    <xf numFmtId="0" fontId="2" fillId="5" borderId="22" xfId="1" applyFill="1" applyBorder="1" applyAlignment="1">
      <alignment horizontal="left" vertical="top" wrapText="1"/>
    </xf>
    <xf numFmtId="0" fontId="2" fillId="5" borderId="23" xfId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" fillId="5" borderId="23" xfId="1" applyFill="1" applyBorder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center" vertical="top" wrapText="1"/>
    </xf>
    <xf numFmtId="49" fontId="2" fillId="0" borderId="2" xfId="1" applyNumberForma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vertical="center" wrapText="1"/>
    </xf>
    <xf numFmtId="49" fontId="2" fillId="0" borderId="27" xfId="1" applyNumberFormat="1" applyBorder="1" applyAlignment="1">
      <alignment horizontal="center" vertical="center"/>
    </xf>
    <xf numFmtId="0" fontId="2" fillId="0" borderId="0" xfId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2" fillId="0" borderId="1" xfId="1" applyNumberForma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2" fillId="0" borderId="24" xfId="1" applyBorder="1" applyAlignment="1">
      <alignment horizontal="left" vertical="top" wrapText="1"/>
    </xf>
    <xf numFmtId="49" fontId="2" fillId="5" borderId="1" xfId="1" applyNumberFormat="1" applyFill="1" applyBorder="1" applyAlignment="1">
      <alignment horizontal="center" vertical="top"/>
    </xf>
    <xf numFmtId="49" fontId="2" fillId="0" borderId="1" xfId="1" applyNumberFormat="1" applyBorder="1" applyAlignment="1">
      <alignment vertical="top"/>
    </xf>
    <xf numFmtId="0" fontId="8" fillId="5" borderId="1" xfId="0" applyFont="1" applyFill="1" applyBorder="1" applyAlignment="1">
      <alignment wrapText="1"/>
    </xf>
    <xf numFmtId="3" fontId="2" fillId="0" borderId="1" xfId="1" applyNumberFormat="1" applyBorder="1" applyAlignment="1">
      <alignment horizontal="center" vertical="top"/>
    </xf>
    <xf numFmtId="0" fontId="2" fillId="5" borderId="1" xfId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Border="1" applyAlignment="1">
      <alignment horizontal="center" vertical="center"/>
    </xf>
    <xf numFmtId="0" fontId="2" fillId="0" borderId="15" xfId="1" applyBorder="1" applyAlignment="1">
      <alignment vertical="top" wrapText="1"/>
    </xf>
    <xf numFmtId="0" fontId="2" fillId="0" borderId="15" xfId="1" applyBorder="1" applyAlignment="1">
      <alignment vertical="center" wrapText="1"/>
    </xf>
    <xf numFmtId="0" fontId="8" fillId="0" borderId="7" xfId="0" applyFont="1" applyBorder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2" fillId="0" borderId="21" xfId="1" applyBorder="1" applyAlignment="1">
      <alignment horizontal="left" vertical="top" wrapText="1"/>
    </xf>
    <xf numFmtId="0" fontId="2" fillId="0" borderId="6" xfId="1" applyBorder="1" applyAlignment="1">
      <alignment horizontal="left" vertical="top" wrapText="1"/>
    </xf>
    <xf numFmtId="0" fontId="2" fillId="0" borderId="6" xfId="1" applyBorder="1" applyAlignment="1">
      <alignment vertical="top"/>
    </xf>
    <xf numFmtId="0" fontId="8" fillId="0" borderId="3" xfId="0" applyFont="1" applyBorder="1" applyAlignment="1">
      <alignment horizontal="center" vertical="top" wrapText="1"/>
    </xf>
    <xf numFmtId="0" fontId="8" fillId="0" borderId="13" xfId="0" applyFont="1" applyBorder="1" applyAlignment="1">
      <alignment wrapText="1"/>
    </xf>
    <xf numFmtId="0" fontId="8" fillId="5" borderId="0" xfId="0" applyFont="1" applyFill="1" applyAlignment="1">
      <alignment wrapText="1"/>
    </xf>
    <xf numFmtId="0" fontId="8" fillId="5" borderId="0" xfId="0" applyFont="1" applyFill="1" applyAlignment="1">
      <alignment horizontal="center" vertical="center" wrapText="1"/>
    </xf>
    <xf numFmtId="2" fontId="8" fillId="5" borderId="0" xfId="0" applyNumberFormat="1" applyFont="1" applyFill="1" applyAlignment="1">
      <alignment horizontal="center" vertical="center" wrapText="1"/>
    </xf>
    <xf numFmtId="0" fontId="2" fillId="0" borderId="1" xfId="1" applyBorder="1" applyAlignment="1">
      <alignment horizontal="center" vertical="top"/>
    </xf>
    <xf numFmtId="0" fontId="2" fillId="0" borderId="23" xfId="1" applyBorder="1" applyAlignment="1">
      <alignment wrapText="1"/>
    </xf>
    <xf numFmtId="0" fontId="2" fillId="0" borderId="24" xfId="1" applyBorder="1" applyAlignment="1">
      <alignment wrapText="1"/>
    </xf>
    <xf numFmtId="0" fontId="2" fillId="5" borderId="6" xfId="1" applyFill="1" applyBorder="1" applyAlignment="1">
      <alignment vertical="center" wrapText="1"/>
    </xf>
    <xf numFmtId="0" fontId="2" fillId="0" borderId="23" xfId="1" applyBorder="1" applyAlignment="1">
      <alignment horizontal="center" vertical="center" wrapText="1"/>
    </xf>
    <xf numFmtId="49" fontId="2" fillId="0" borderId="4" xfId="1" applyNumberFormat="1" applyBorder="1" applyAlignment="1">
      <alignment horizontal="center" vertical="top"/>
    </xf>
    <xf numFmtId="2" fontId="8" fillId="5" borderId="1" xfId="0" applyNumberFormat="1" applyFont="1" applyFill="1" applyBorder="1" applyAlignment="1">
      <alignment vertical="center" wrapText="1"/>
    </xf>
    <xf numFmtId="49" fontId="2" fillId="0" borderId="4" xfId="1" applyNumberFormat="1" applyBorder="1" applyAlignment="1">
      <alignment horizontal="center" vertical="center"/>
    </xf>
    <xf numFmtId="0" fontId="2" fillId="0" borderId="23" xfId="1" applyBorder="1" applyAlignment="1">
      <alignment horizontal="left" vertical="center" wrapText="1"/>
    </xf>
    <xf numFmtId="0" fontId="2" fillId="0" borderId="23" xfId="1" applyBorder="1" applyAlignment="1">
      <alignment horizontal="left" vertical="top" wrapText="1"/>
    </xf>
    <xf numFmtId="49" fontId="2" fillId="0" borderId="2" xfId="1" applyNumberFormat="1" applyBorder="1" applyAlignment="1">
      <alignment horizontal="center" vertical="top"/>
    </xf>
    <xf numFmtId="2" fontId="2" fillId="5" borderId="1" xfId="0" applyNumberFormat="1" applyFont="1" applyFill="1" applyBorder="1" applyAlignment="1">
      <alignment vertical="top" wrapText="1"/>
    </xf>
    <xf numFmtId="2" fontId="10" fillId="7" borderId="1" xfId="0" applyNumberFormat="1" applyFont="1" applyFill="1" applyBorder="1" applyAlignment="1">
      <alignment vertical="top" wrapText="1"/>
    </xf>
    <xf numFmtId="2" fontId="8" fillId="0" borderId="12" xfId="0" applyNumberFormat="1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18" xfId="0" applyNumberFormat="1" applyFont="1" applyBorder="1" applyAlignment="1">
      <alignment horizontal="center" vertical="top" wrapText="1"/>
    </xf>
    <xf numFmtId="4" fontId="2" fillId="0" borderId="7" xfId="1" applyNumberFormat="1" applyBorder="1" applyAlignment="1">
      <alignment horizontal="center" vertical="top"/>
    </xf>
    <xf numFmtId="2" fontId="8" fillId="5" borderId="7" xfId="0" applyNumberFormat="1" applyFont="1" applyFill="1" applyBorder="1" applyAlignment="1">
      <alignment horizontal="center" vertical="top" wrapText="1"/>
    </xf>
    <xf numFmtId="2" fontId="8" fillId="5" borderId="12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Border="1" applyAlignment="1">
      <alignment horizontal="right" vertical="top"/>
    </xf>
    <xf numFmtId="49" fontId="2" fillId="0" borderId="29" xfId="1" applyNumberFormat="1" applyBorder="1" applyAlignment="1">
      <alignment horizontal="center" vertical="top"/>
    </xf>
    <xf numFmtId="2" fontId="8" fillId="5" borderId="1" xfId="0" applyNumberFormat="1" applyFont="1" applyFill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wrapText="1"/>
    </xf>
    <xf numFmtId="0" fontId="2" fillId="0" borderId="1" xfId="1" applyBorder="1" applyAlignment="1">
      <alignment horizontal="right" vertical="top"/>
    </xf>
    <xf numFmtId="1" fontId="2" fillId="0" borderId="1" xfId="1" applyNumberFormat="1" applyBorder="1" applyAlignment="1">
      <alignment horizontal="right"/>
    </xf>
    <xf numFmtId="2" fontId="2" fillId="0" borderId="1" xfId="1" applyNumberFormat="1" applyBorder="1" applyAlignment="1">
      <alignment horizontal="right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49" fontId="2" fillId="0" borderId="1" xfId="1" applyNumberFormat="1" applyBorder="1" applyAlignment="1">
      <alignment horizontal="center"/>
    </xf>
    <xf numFmtId="0" fontId="2" fillId="0" borderId="1" xfId="1" applyBorder="1" applyAlignment="1">
      <alignment horizontal="left" wrapText="1"/>
    </xf>
    <xf numFmtId="0" fontId="2" fillId="0" borderId="1" xfId="1" applyBorder="1" applyAlignment="1">
      <alignment horizontal="right"/>
    </xf>
    <xf numFmtId="2" fontId="10" fillId="0" borderId="1" xfId="0" applyNumberFormat="1" applyFont="1" applyBorder="1" applyAlignment="1">
      <alignment horizontal="right" vertical="center" wrapText="1"/>
    </xf>
    <xf numFmtId="0" fontId="8" fillId="0" borderId="1" xfId="2" applyFont="1" applyBorder="1"/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right" vertical="top"/>
    </xf>
    <xf numFmtId="2" fontId="8" fillId="0" borderId="1" xfId="0" applyNumberFormat="1" applyFont="1" applyBorder="1" applyAlignment="1">
      <alignment horizontal="right" vertical="top"/>
    </xf>
    <xf numFmtId="1" fontId="8" fillId="0" borderId="1" xfId="0" applyNumberFormat="1" applyFont="1" applyBorder="1" applyAlignment="1">
      <alignment horizontal="right" vertical="top"/>
    </xf>
    <xf numFmtId="2" fontId="10" fillId="8" borderId="1" xfId="0" applyNumberFormat="1" applyFont="1" applyFill="1" applyBorder="1" applyAlignment="1">
      <alignment horizontal="right" vertical="top" wrapText="1"/>
    </xf>
    <xf numFmtId="0" fontId="11" fillId="0" borderId="1" xfId="1" applyFont="1" applyBorder="1" applyAlignment="1">
      <alignment horizontal="left" wrapText="1"/>
    </xf>
    <xf numFmtId="0" fontId="11" fillId="0" borderId="1" xfId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49" fontId="2" fillId="5" borderId="8" xfId="1" applyNumberFormat="1" applyFill="1" applyBorder="1" applyAlignment="1">
      <alignment horizontal="center" vertical="top"/>
    </xf>
    <xf numFmtId="0" fontId="1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right" vertical="center" wrapText="1"/>
    </xf>
    <xf numFmtId="0" fontId="4" fillId="5" borderId="0" xfId="0" applyFont="1" applyFill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0" xfId="0" applyFont="1"/>
    <xf numFmtId="0" fontId="4" fillId="0" borderId="1" xfId="0" applyFont="1" applyBorder="1" applyAlignment="1">
      <alignment wrapText="1"/>
    </xf>
    <xf numFmtId="49" fontId="2" fillId="0" borderId="7" xfId="1" applyNumberFormat="1" applyBorder="1" applyAlignment="1">
      <alignment horizontal="center" vertical="center"/>
    </xf>
    <xf numFmtId="49" fontId="2" fillId="0" borderId="0" xfId="1" applyNumberFormat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2" fontId="10" fillId="7" borderId="10" xfId="0" applyNumberFormat="1" applyFont="1" applyFill="1" applyBorder="1" applyAlignment="1">
      <alignment horizontal="center" vertical="top" wrapText="1"/>
    </xf>
    <xf numFmtId="2" fontId="1" fillId="3" borderId="7" xfId="0" applyNumberFormat="1" applyFont="1" applyFill="1" applyBorder="1" applyAlignment="1">
      <alignment horizontal="center" vertical="center" wrapText="1"/>
    </xf>
    <xf numFmtId="2" fontId="8" fillId="5" borderId="7" xfId="0" applyNumberFormat="1" applyFont="1" applyFill="1" applyBorder="1" applyAlignment="1">
      <alignment horizontal="center" vertical="center" wrapText="1"/>
    </xf>
    <xf numFmtId="2" fontId="10" fillId="7" borderId="10" xfId="0" applyNumberFormat="1" applyFont="1" applyFill="1" applyBorder="1" applyAlignment="1">
      <alignment vertical="top" wrapText="1"/>
    </xf>
    <xf numFmtId="2" fontId="8" fillId="0" borderId="5" xfId="0" applyNumberFormat="1" applyFont="1" applyBorder="1" applyAlignment="1">
      <alignment wrapText="1"/>
    </xf>
    <xf numFmtId="2" fontId="2" fillId="5" borderId="7" xfId="0" applyNumberFormat="1" applyFont="1" applyFill="1" applyBorder="1" applyAlignment="1">
      <alignment vertical="center" wrapText="1"/>
    </xf>
    <xf numFmtId="2" fontId="10" fillId="7" borderId="10" xfId="0" applyNumberFormat="1" applyFont="1" applyFill="1" applyBorder="1" applyAlignment="1">
      <alignment horizontal="center" vertical="center" wrapText="1"/>
    </xf>
    <xf numFmtId="2" fontId="1" fillId="4" borderId="7" xfId="0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top" wrapText="1"/>
    </xf>
    <xf numFmtId="2" fontId="10" fillId="5" borderId="1" xfId="0" applyNumberFormat="1" applyFont="1" applyFill="1" applyBorder="1" applyAlignment="1">
      <alignment horizontal="center" vertical="top" wrapText="1"/>
    </xf>
    <xf numFmtId="2" fontId="10" fillId="5" borderId="1" xfId="0" applyNumberFormat="1" applyFont="1" applyFill="1" applyBorder="1" applyAlignment="1">
      <alignment vertical="top" wrapText="1"/>
    </xf>
    <xf numFmtId="2" fontId="8" fillId="5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left" vertical="top" wrapText="1"/>
    </xf>
    <xf numFmtId="0" fontId="2" fillId="5" borderId="31" xfId="0" applyFont="1" applyFill="1" applyBorder="1" applyAlignment="1">
      <alignment vertical="top" wrapText="1"/>
    </xf>
    <xf numFmtId="0" fontId="2" fillId="5" borderId="32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0" fontId="2" fillId="0" borderId="31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2" fontId="14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wrapText="1"/>
    </xf>
    <xf numFmtId="0" fontId="1" fillId="0" borderId="2" xfId="0" applyFont="1" applyBorder="1"/>
    <xf numFmtId="0" fontId="1" fillId="0" borderId="1" xfId="0" applyFont="1" applyBorder="1" applyAlignment="1">
      <alignment horizontal="center" wrapText="1"/>
    </xf>
    <xf numFmtId="0" fontId="5" fillId="0" borderId="1" xfId="1" applyFont="1" applyBorder="1" applyAlignment="1">
      <alignment horizontal="left" vertical="top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2" fontId="8" fillId="0" borderId="1" xfId="2" applyNumberFormat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2" fontId="2" fillId="0" borderId="1" xfId="1" applyNumberForma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1" fillId="5" borderId="1" xfId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5" borderId="1" xfId="1" applyFill="1" applyBorder="1" applyAlignment="1">
      <alignment horizontal="center" vertical="center" wrapText="1"/>
    </xf>
    <xf numFmtId="0" fontId="2" fillId="5" borderId="1" xfId="1" applyFill="1" applyBorder="1" applyAlignment="1">
      <alignment horizontal="center" vertical="center"/>
    </xf>
    <xf numFmtId="2" fontId="2" fillId="5" borderId="1" xfId="1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wrapText="1"/>
    </xf>
    <xf numFmtId="0" fontId="2" fillId="5" borderId="7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8" xfId="1" applyFill="1" applyBorder="1" applyAlignment="1">
      <alignment horizontal="left" wrapText="1"/>
    </xf>
    <xf numFmtId="2" fontId="8" fillId="5" borderId="1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wrapText="1"/>
    </xf>
    <xf numFmtId="2" fontId="8" fillId="5" borderId="1" xfId="0" applyNumberFormat="1" applyFont="1" applyFill="1" applyBorder="1" applyAlignment="1">
      <alignment horizontal="center" wrapText="1"/>
    </xf>
    <xf numFmtId="0" fontId="2" fillId="5" borderId="34" xfId="1" applyFill="1" applyBorder="1" applyAlignment="1">
      <alignment horizontal="left" vertical="top" wrapText="1"/>
    </xf>
    <xf numFmtId="0" fontId="2" fillId="0" borderId="20" xfId="1" applyBorder="1" applyAlignment="1">
      <alignment horizontal="left" vertical="top" wrapText="1"/>
    </xf>
    <xf numFmtId="2" fontId="8" fillId="5" borderId="7" xfId="0" applyNumberFormat="1" applyFont="1" applyFill="1" applyBorder="1" applyAlignment="1">
      <alignment vertical="center" wrapText="1"/>
    </xf>
    <xf numFmtId="2" fontId="8" fillId="5" borderId="1" xfId="0" applyNumberFormat="1" applyFont="1" applyFill="1" applyBorder="1" applyAlignment="1">
      <alignment horizontal="right" vertical="top"/>
    </xf>
    <xf numFmtId="2" fontId="8" fillId="5" borderId="1" xfId="0" applyNumberFormat="1" applyFont="1" applyFill="1" applyBorder="1" applyAlignment="1">
      <alignment horizontal="right"/>
    </xf>
    <xf numFmtId="2" fontId="10" fillId="8" borderId="1" xfId="0" applyNumberFormat="1" applyFont="1" applyFill="1" applyBorder="1" applyAlignment="1">
      <alignment horizontal="right" wrapText="1"/>
    </xf>
    <xf numFmtId="0" fontId="5" fillId="5" borderId="1" xfId="1" applyFont="1" applyFill="1" applyBorder="1" applyAlignment="1">
      <alignment horizontal="left" vertical="top"/>
    </xf>
    <xf numFmtId="164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right" vertical="center" wrapText="1"/>
    </xf>
    <xf numFmtId="2" fontId="8" fillId="5" borderId="1" xfId="0" applyNumberFormat="1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/>
    </xf>
    <xf numFmtId="49" fontId="2" fillId="2" borderId="1" xfId="1" applyNumberFormat="1" applyFill="1" applyBorder="1" applyAlignment="1">
      <alignment horizontal="center" vertical="top"/>
    </xf>
    <xf numFmtId="49" fontId="2" fillId="2" borderId="8" xfId="1" applyNumberFormat="1" applyFill="1" applyBorder="1" applyAlignment="1">
      <alignment horizontal="center" vertical="top"/>
    </xf>
    <xf numFmtId="0" fontId="1" fillId="6" borderId="1" xfId="0" applyFont="1" applyFill="1" applyBorder="1"/>
    <xf numFmtId="0" fontId="8" fillId="5" borderId="1" xfId="0" applyFont="1" applyFill="1" applyBorder="1"/>
    <xf numFmtId="4" fontId="8" fillId="5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5" borderId="1" xfId="0" applyFont="1" applyFill="1" applyBorder="1"/>
    <xf numFmtId="0" fontId="1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/>
    <xf numFmtId="3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9" borderId="0" xfId="0" applyFont="1" applyFill="1"/>
    <xf numFmtId="49" fontId="4" fillId="5" borderId="1" xfId="0" applyNumberFormat="1" applyFont="1" applyFill="1" applyBorder="1"/>
    <xf numFmtId="49" fontId="2" fillId="5" borderId="28" xfId="1" applyNumberFormat="1" applyFill="1" applyBorder="1" applyAlignment="1">
      <alignment vertical="center"/>
    </xf>
    <xf numFmtId="0" fontId="1" fillId="5" borderId="1" xfId="0" applyFont="1" applyFill="1" applyBorder="1"/>
    <xf numFmtId="0" fontId="13" fillId="5" borderId="6" xfId="0" applyFont="1" applyFill="1" applyBorder="1" applyAlignment="1">
      <alignment horizontal="center" vertical="top" wrapText="1"/>
    </xf>
    <xf numFmtId="0" fontId="2" fillId="5" borderId="8" xfId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21" xfId="1" applyFill="1" applyBorder="1" applyAlignment="1">
      <alignment horizontal="left" vertical="top" wrapText="1"/>
    </xf>
    <xf numFmtId="4" fontId="1" fillId="0" borderId="0" xfId="0" applyNumberFormat="1" applyFont="1"/>
    <xf numFmtId="2" fontId="4" fillId="0" borderId="0" xfId="0" applyNumberFormat="1" applyFont="1"/>
    <xf numFmtId="1" fontId="2" fillId="5" borderId="1" xfId="1" applyNumberFormat="1" applyFill="1" applyBorder="1" applyAlignment="1">
      <alignment horizontal="center" vertical="center"/>
    </xf>
    <xf numFmtId="0" fontId="2" fillId="5" borderId="1" xfId="1" applyFill="1" applyBorder="1" applyAlignment="1">
      <alignment horizontal="center" vertical="top" wrapText="1"/>
    </xf>
    <xf numFmtId="1" fontId="2" fillId="5" borderId="1" xfId="1" applyNumberFormat="1" applyFill="1" applyBorder="1" applyAlignment="1">
      <alignment horizontal="center" vertical="top"/>
    </xf>
    <xf numFmtId="2" fontId="2" fillId="5" borderId="1" xfId="1" applyNumberFormat="1" applyFill="1" applyBorder="1" applyAlignment="1">
      <alignment horizontal="center" vertical="top"/>
    </xf>
    <xf numFmtId="0" fontId="2" fillId="5" borderId="8" xfId="1" applyFill="1" applyBorder="1" applyAlignment="1">
      <alignment vertical="center" wrapText="1"/>
    </xf>
    <xf numFmtId="0" fontId="2" fillId="5" borderId="17" xfId="1" applyFill="1" applyBorder="1" applyAlignment="1">
      <alignment vertical="center"/>
    </xf>
    <xf numFmtId="2" fontId="2" fillId="5" borderId="1" xfId="1" applyNumberFormat="1" applyFill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8" fillId="0" borderId="4" xfId="0" applyFont="1" applyBorder="1" applyAlignment="1">
      <alignment horizontal="center" vertical="center" wrapText="1"/>
    </xf>
    <xf numFmtId="49" fontId="2" fillId="10" borderId="8" xfId="1" applyNumberFormat="1" applyFill="1" applyBorder="1" applyAlignment="1">
      <alignment horizontal="center" vertical="top" textRotation="90"/>
    </xf>
    <xf numFmtId="49" fontId="2" fillId="10" borderId="1" xfId="1" applyNumberFormat="1" applyFill="1" applyBorder="1" applyAlignment="1">
      <alignment horizontal="center" vertical="top" textRotation="90"/>
    </xf>
    <xf numFmtId="49" fontId="2" fillId="10" borderId="35" xfId="1" applyNumberFormat="1" applyFill="1" applyBorder="1" applyAlignment="1">
      <alignment horizontal="center" vertical="top" textRotation="90"/>
    </xf>
    <xf numFmtId="49" fontId="2" fillId="10" borderId="3" xfId="1" applyNumberFormat="1" applyFill="1" applyBorder="1" applyAlignment="1">
      <alignment horizontal="center" vertical="top" textRotation="90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 indent="4"/>
    </xf>
    <xf numFmtId="0" fontId="2" fillId="0" borderId="1" xfId="3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8" fillId="11" borderId="0" xfId="0" applyFont="1" applyFill="1"/>
    <xf numFmtId="0" fontId="8" fillId="11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right" vertical="center" wrapText="1"/>
    </xf>
    <xf numFmtId="0" fontId="8" fillId="11" borderId="4" xfId="0" applyFont="1" applyFill="1" applyBorder="1" applyAlignment="1">
      <alignment horizontal="center" vertical="center" wrapText="1"/>
    </xf>
    <xf numFmtId="2" fontId="8" fillId="11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/>
    <xf numFmtId="0" fontId="8" fillId="0" borderId="0" xfId="0" applyFont="1" applyAlignment="1">
      <alignment horizontal="left" vertical="center"/>
    </xf>
    <xf numFmtId="0" fontId="18" fillId="5" borderId="0" xfId="3" applyFont="1" applyFill="1" applyAlignment="1">
      <alignment horizontal="left" vertical="center"/>
    </xf>
    <xf numFmtId="0" fontId="8" fillId="5" borderId="0" xfId="0" applyFont="1" applyFill="1"/>
    <xf numFmtId="0" fontId="1" fillId="0" borderId="2" xfId="0" applyFont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left" vertical="top" wrapText="1"/>
    </xf>
    <xf numFmtId="0" fontId="11" fillId="5" borderId="1" xfId="1" applyFont="1" applyFill="1" applyBorder="1" applyAlignment="1">
      <alignment horizontal="left" vertical="top"/>
    </xf>
    <xf numFmtId="2" fontId="11" fillId="5" borderId="1" xfId="1" applyNumberFormat="1" applyFont="1" applyFill="1" applyBorder="1" applyAlignment="1">
      <alignment horizontal="right" vertical="top"/>
    </xf>
    <xf numFmtId="0" fontId="8" fillId="5" borderId="1" xfId="2" applyFont="1" applyFill="1" applyBorder="1"/>
    <xf numFmtId="2" fontId="8" fillId="5" borderId="1" xfId="2" applyNumberFormat="1" applyFont="1" applyFill="1" applyBorder="1"/>
    <xf numFmtId="0" fontId="1" fillId="5" borderId="9" xfId="0" applyFont="1" applyFill="1" applyBorder="1" applyAlignment="1">
      <alignment horizontal="center" wrapText="1"/>
    </xf>
    <xf numFmtId="0" fontId="4" fillId="5" borderId="9" xfId="0" applyFont="1" applyFill="1" applyBorder="1"/>
    <xf numFmtId="0" fontId="2" fillId="5" borderId="1" xfId="1" applyFill="1" applyBorder="1" applyAlignment="1">
      <alignment horizontal="left" vertical="top"/>
    </xf>
    <xf numFmtId="2" fontId="2" fillId="5" borderId="1" xfId="1" applyNumberFormat="1" applyFill="1" applyBorder="1" applyAlignment="1">
      <alignment horizontal="right" vertical="top"/>
    </xf>
    <xf numFmtId="0" fontId="0" fillId="5" borderId="9" xfId="0" applyFill="1" applyBorder="1" applyAlignment="1">
      <alignment vertical="center" wrapText="1"/>
    </xf>
    <xf numFmtId="0" fontId="4" fillId="5" borderId="1" xfId="0" applyFont="1" applyFill="1" applyBorder="1"/>
    <xf numFmtId="0" fontId="1" fillId="5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left" vertical="center"/>
    </xf>
    <xf numFmtId="2" fontId="8" fillId="5" borderId="1" xfId="2" applyNumberFormat="1" applyFont="1" applyFill="1" applyBorder="1" applyAlignment="1">
      <alignment horizontal="left" vertical="center"/>
    </xf>
    <xf numFmtId="2" fontId="8" fillId="5" borderId="1" xfId="0" applyNumberFormat="1" applyFont="1" applyFill="1" applyBorder="1" applyAlignment="1">
      <alignment horizontal="left" vertical="center" wrapText="1"/>
    </xf>
    <xf numFmtId="0" fontId="8" fillId="5" borderId="1" xfId="2" applyFont="1" applyFill="1" applyBorder="1" applyAlignment="1">
      <alignment horizontal="left" vertical="center" wrapText="1"/>
    </xf>
    <xf numFmtId="0" fontId="8" fillId="5" borderId="1" xfId="2" applyFont="1" applyFill="1" applyBorder="1" applyAlignment="1">
      <alignment vertical="center"/>
    </xf>
    <xf numFmtId="1" fontId="8" fillId="5" borderId="1" xfId="2" applyNumberFormat="1" applyFont="1" applyFill="1" applyBorder="1" applyAlignment="1">
      <alignment horizontal="left" vertical="center"/>
    </xf>
    <xf numFmtId="0" fontId="2" fillId="5" borderId="1" xfId="1" applyFill="1" applyBorder="1" applyAlignment="1">
      <alignment vertical="center" wrapText="1"/>
    </xf>
    <xf numFmtId="2" fontId="2" fillId="5" borderId="1" xfId="1" applyNumberFormat="1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49" fontId="2" fillId="5" borderId="1" xfId="1" applyNumberFormat="1" applyFill="1" applyBorder="1" applyAlignment="1">
      <alignment vertical="center"/>
    </xf>
    <xf numFmtId="0" fontId="8" fillId="0" borderId="1" xfId="2" applyFont="1" applyBorder="1" applyAlignment="1">
      <alignment horizontal="left" vertical="center"/>
    </xf>
    <xf numFmtId="2" fontId="8" fillId="0" borderId="1" xfId="2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vertical="center" wrapText="1"/>
    </xf>
    <xf numFmtId="0" fontId="8" fillId="5" borderId="1" xfId="2" applyFont="1" applyFill="1" applyBorder="1" applyAlignment="1">
      <alignment horizontal="left"/>
    </xf>
    <xf numFmtId="2" fontId="2" fillId="5" borderId="1" xfId="1" applyNumberFormat="1" applyFill="1" applyBorder="1" applyAlignment="1">
      <alignment horizontal="left" vertical="top"/>
    </xf>
    <xf numFmtId="2" fontId="8" fillId="5" borderId="1" xfId="2" applyNumberFormat="1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1" fillId="0" borderId="36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/>
    </xf>
    <xf numFmtId="4" fontId="1" fillId="5" borderId="0" xfId="0" applyNumberFormat="1" applyFont="1" applyFill="1"/>
    <xf numFmtId="4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4" fillId="0" borderId="0" xfId="0" applyNumberFormat="1" applyFont="1"/>
    <xf numFmtId="1" fontId="2" fillId="5" borderId="1" xfId="1" applyNumberFormat="1" applyFill="1" applyBorder="1" applyAlignment="1">
      <alignment horizontal="left" vertical="center"/>
    </xf>
    <xf numFmtId="2" fontId="2" fillId="5" borderId="1" xfId="1" applyNumberFormat="1" applyFill="1" applyBorder="1" applyAlignment="1">
      <alignment horizontal="right" vertical="center"/>
    </xf>
    <xf numFmtId="2" fontId="8" fillId="5" borderId="1" xfId="0" applyNumberFormat="1" applyFont="1" applyFill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left" vertical="center"/>
    </xf>
    <xf numFmtId="2" fontId="4" fillId="5" borderId="0" xfId="0" applyNumberFormat="1" applyFont="1" applyFill="1"/>
    <xf numFmtId="2" fontId="4" fillId="0" borderId="1" xfId="0" applyNumberFormat="1" applyFont="1" applyBorder="1"/>
    <xf numFmtId="49" fontId="2" fillId="5" borderId="28" xfId="1" applyNumberForma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4" fontId="8" fillId="5" borderId="1" xfId="0" applyNumberFormat="1" applyFont="1" applyFill="1" applyBorder="1" applyAlignment="1">
      <alignment horizontal="center" wrapText="1"/>
    </xf>
    <xf numFmtId="4" fontId="2" fillId="5" borderId="1" xfId="0" applyNumberFormat="1" applyFont="1" applyFill="1" applyBorder="1" applyAlignment="1">
      <alignment horizont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2" fontId="20" fillId="5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left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0" fontId="8" fillId="5" borderId="1" xfId="2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49" fontId="2" fillId="5" borderId="1" xfId="1" applyNumberFormat="1" applyFill="1" applyBorder="1" applyAlignment="1">
      <alignment horizontal="center"/>
    </xf>
    <xf numFmtId="0" fontId="8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right" vertical="center"/>
    </xf>
    <xf numFmtId="2" fontId="8" fillId="5" borderId="1" xfId="0" applyNumberFormat="1" applyFont="1" applyFill="1" applyBorder="1" applyAlignment="1">
      <alignment horizontal="right" vertical="center"/>
    </xf>
    <xf numFmtId="0" fontId="8" fillId="5" borderId="1" xfId="0" applyFont="1" applyFill="1" applyBorder="1" applyAlignment="1">
      <alignment horizontal="left" vertical="top"/>
    </xf>
    <xf numFmtId="1" fontId="8" fillId="5" borderId="1" xfId="0" applyNumberFormat="1" applyFont="1" applyFill="1" applyBorder="1" applyAlignment="1">
      <alignment horizontal="right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right"/>
    </xf>
    <xf numFmtId="4" fontId="8" fillId="5" borderId="9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1" fontId="2" fillId="0" borderId="8" xfId="1" applyNumberFormat="1" applyBorder="1" applyAlignment="1">
      <alignment horizontal="center" vertical="center" wrapText="1"/>
    </xf>
    <xf numFmtId="0" fontId="8" fillId="5" borderId="4" xfId="0" applyFont="1" applyFill="1" applyBorder="1"/>
    <xf numFmtId="0" fontId="10" fillId="5" borderId="4" xfId="0" applyFont="1" applyFill="1" applyBorder="1"/>
    <xf numFmtId="0" fontId="0" fillId="5" borderId="0" xfId="0" applyFill="1"/>
    <xf numFmtId="2" fontId="8" fillId="5" borderId="2" xfId="0" applyNumberFormat="1" applyFont="1" applyFill="1" applyBorder="1"/>
    <xf numFmtId="2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4" fontId="8" fillId="5" borderId="2" xfId="0" applyNumberFormat="1" applyFont="1" applyFill="1" applyBorder="1" applyAlignment="1">
      <alignment vertical="center" wrapText="1"/>
    </xf>
    <xf numFmtId="4" fontId="8" fillId="5" borderId="2" xfId="0" applyNumberFormat="1" applyFont="1" applyFill="1" applyBorder="1" applyAlignment="1">
      <alignment vertical="center"/>
    </xf>
    <xf numFmtId="2" fontId="8" fillId="5" borderId="1" xfId="0" applyNumberFormat="1" applyFont="1" applyFill="1" applyBorder="1" applyAlignment="1">
      <alignment vertical="center"/>
    </xf>
    <xf numFmtId="2" fontId="0" fillId="5" borderId="0" xfId="0" applyNumberFormat="1" applyFill="1"/>
    <xf numFmtId="0" fontId="0" fillId="0" borderId="3" xfId="0" applyBorder="1" applyAlignment="1">
      <alignment horizontal="center" vertical="center" wrapText="1"/>
    </xf>
    <xf numFmtId="0" fontId="2" fillId="5" borderId="8" xfId="1" applyFill="1" applyBorder="1" applyAlignment="1">
      <alignment vertical="top" wrapText="1"/>
    </xf>
    <xf numFmtId="0" fontId="0" fillId="4" borderId="1" xfId="0" applyFill="1" applyBorder="1" applyAlignment="1">
      <alignment horizontal="center" vertical="center" wrapText="1"/>
    </xf>
    <xf numFmtId="4" fontId="8" fillId="5" borderId="9" xfId="0" applyNumberFormat="1" applyFont="1" applyFill="1" applyBorder="1" applyAlignment="1">
      <alignment horizont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49" fontId="2" fillId="0" borderId="8" xfId="1" applyNumberFormat="1" applyBorder="1" applyAlignment="1">
      <alignment horizontal="center" vertical="top"/>
    </xf>
    <xf numFmtId="0" fontId="2" fillId="0" borderId="1" xfId="1" applyBorder="1" applyAlignment="1">
      <alignment horizontal="center" vertical="top" wrapText="1"/>
    </xf>
    <xf numFmtId="0" fontId="21" fillId="0" borderId="1" xfId="0" applyFont="1" applyBorder="1" applyAlignment="1">
      <alignment wrapText="1"/>
    </xf>
    <xf numFmtId="0" fontId="2" fillId="5" borderId="8" xfId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/>
    </xf>
    <xf numFmtId="0" fontId="1" fillId="0" borderId="0" xfId="0" applyFont="1" applyAlignment="1">
      <alignment wrapText="1"/>
    </xf>
    <xf numFmtId="0" fontId="13" fillId="0" borderId="18" xfId="0" applyFont="1" applyBorder="1" applyAlignment="1">
      <alignment vertical="top"/>
    </xf>
    <xf numFmtId="0" fontId="13" fillId="0" borderId="18" xfId="0" applyFont="1" applyBorder="1" applyAlignment="1">
      <alignment horizontal="center" vertical="top"/>
    </xf>
    <xf numFmtId="0" fontId="13" fillId="0" borderId="1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1" xfId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2" fontId="8" fillId="5" borderId="4" xfId="0" applyNumberFormat="1" applyFont="1" applyFill="1" applyBorder="1" applyAlignment="1">
      <alignment horizontal="center" wrapText="1"/>
    </xf>
    <xf numFmtId="2" fontId="8" fillId="5" borderId="7" xfId="0" applyNumberFormat="1" applyFont="1" applyFill="1" applyBorder="1" applyAlignment="1">
      <alignment horizontal="center" wrapText="1"/>
    </xf>
    <xf numFmtId="0" fontId="8" fillId="5" borderId="2" xfId="0" applyFont="1" applyFill="1" applyBorder="1" applyAlignment="1">
      <alignment horizontal="center" wrapText="1"/>
    </xf>
    <xf numFmtId="2" fontId="8" fillId="5" borderId="2" xfId="0" applyNumberFormat="1" applyFont="1" applyFill="1" applyBorder="1" applyAlignment="1">
      <alignment horizontal="center" wrapText="1"/>
    </xf>
    <xf numFmtId="2" fontId="8" fillId="5" borderId="10" xfId="0" applyNumberFormat="1" applyFont="1" applyFill="1" applyBorder="1" applyAlignment="1">
      <alignment horizontal="center" wrapText="1"/>
    </xf>
    <xf numFmtId="2" fontId="8" fillId="5" borderId="12" xfId="0" applyNumberFormat="1" applyFont="1" applyFill="1" applyBorder="1" applyAlignment="1">
      <alignment horizontal="center" wrapText="1"/>
    </xf>
    <xf numFmtId="2" fontId="10" fillId="8" borderId="7" xfId="0" applyNumberFormat="1" applyFont="1" applyFill="1" applyBorder="1" applyAlignment="1">
      <alignment horizontal="center" wrapText="1"/>
    </xf>
    <xf numFmtId="2" fontId="8" fillId="5" borderId="12" xfId="0" applyNumberFormat="1" applyFont="1" applyFill="1" applyBorder="1" applyAlignment="1">
      <alignment wrapText="1"/>
    </xf>
    <xf numFmtId="2" fontId="8" fillId="5" borderId="7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0" fontId="2" fillId="5" borderId="7" xfId="0" applyFont="1" applyFill="1" applyBorder="1" applyAlignment="1">
      <alignment horizontal="right" wrapText="1"/>
    </xf>
    <xf numFmtId="3" fontId="2" fillId="0" borderId="17" xfId="1" applyNumberFormat="1" applyBorder="1" applyAlignment="1">
      <alignment horizontal="right"/>
    </xf>
    <xf numFmtId="2" fontId="2" fillId="0" borderId="1" xfId="0" applyNumberFormat="1" applyFont="1" applyBorder="1" applyAlignment="1">
      <alignment horizontal="right" wrapText="1"/>
    </xf>
    <xf numFmtId="2" fontId="2" fillId="5" borderId="7" xfId="0" applyNumberFormat="1" applyFont="1" applyFill="1" applyBorder="1" applyAlignment="1">
      <alignment horizontal="right" wrapText="1"/>
    </xf>
    <xf numFmtId="2" fontId="8" fillId="5" borderId="7" xfId="0" applyNumberFormat="1" applyFont="1" applyFill="1" applyBorder="1" applyAlignment="1">
      <alignment horizontal="right" wrapText="1"/>
    </xf>
    <xf numFmtId="0" fontId="8" fillId="5" borderId="1" xfId="0" applyFont="1" applyFill="1" applyBorder="1" applyAlignment="1">
      <alignment horizontal="right" wrapText="1"/>
    </xf>
    <xf numFmtId="0" fontId="8" fillId="5" borderId="7" xfId="0" applyFont="1" applyFill="1" applyBorder="1" applyAlignment="1">
      <alignment horizontal="right" wrapText="1"/>
    </xf>
    <xf numFmtId="0" fontId="2" fillId="0" borderId="8" xfId="1" applyBorder="1" applyAlignment="1">
      <alignment horizontal="right"/>
    </xf>
    <xf numFmtId="4" fontId="2" fillId="0" borderId="17" xfId="1" applyNumberFormat="1" applyBorder="1" applyAlignment="1">
      <alignment horizontal="right"/>
    </xf>
    <xf numFmtId="0" fontId="8" fillId="0" borderId="0" xfId="0" applyFont="1" applyAlignment="1">
      <alignment horizontal="right" wrapText="1"/>
    </xf>
    <xf numFmtId="2" fontId="8" fillId="0" borderId="9" xfId="0" applyNumberFormat="1" applyFont="1" applyBorder="1" applyAlignment="1">
      <alignment horizontal="right" wrapText="1"/>
    </xf>
    <xf numFmtId="2" fontId="10" fillId="7" borderId="1" xfId="0" applyNumberFormat="1" applyFont="1" applyFill="1" applyBorder="1" applyAlignment="1">
      <alignment horizontal="right" wrapText="1"/>
    </xf>
    <xf numFmtId="0" fontId="8" fillId="0" borderId="7" xfId="0" applyFont="1" applyBorder="1" applyAlignment="1">
      <alignment horizontal="right" wrapText="1"/>
    </xf>
    <xf numFmtId="0" fontId="8" fillId="5" borderId="4" xfId="0" applyFont="1" applyFill="1" applyBorder="1" applyAlignment="1">
      <alignment horizontal="right" wrapText="1"/>
    </xf>
    <xf numFmtId="2" fontId="8" fillId="5" borderId="4" xfId="0" applyNumberFormat="1" applyFont="1" applyFill="1" applyBorder="1" applyAlignment="1">
      <alignment horizontal="right" wrapText="1"/>
    </xf>
    <xf numFmtId="0" fontId="8" fillId="5" borderId="2" xfId="0" applyFont="1" applyFill="1" applyBorder="1" applyAlignment="1">
      <alignment horizontal="right" wrapText="1"/>
    </xf>
    <xf numFmtId="2" fontId="8" fillId="5" borderId="2" xfId="0" applyNumberFormat="1" applyFont="1" applyFill="1" applyBorder="1" applyAlignment="1">
      <alignment horizontal="right" wrapText="1"/>
    </xf>
    <xf numFmtId="2" fontId="8" fillId="5" borderId="10" xfId="0" applyNumberFormat="1" applyFont="1" applyFill="1" applyBorder="1" applyAlignment="1">
      <alignment horizontal="right" wrapText="1"/>
    </xf>
    <xf numFmtId="2" fontId="8" fillId="5" borderId="12" xfId="0" applyNumberFormat="1" applyFont="1" applyFill="1" applyBorder="1" applyAlignment="1">
      <alignment horizontal="right" wrapText="1"/>
    </xf>
    <xf numFmtId="0" fontId="2" fillId="5" borderId="22" xfId="1" applyFill="1" applyBorder="1" applyAlignment="1">
      <alignment horizontal="left" wrapText="1"/>
    </xf>
    <xf numFmtId="0" fontId="2" fillId="5" borderId="23" xfId="1" applyFill="1" applyBorder="1" applyAlignment="1">
      <alignment horizontal="center" wrapText="1"/>
    </xf>
    <xf numFmtId="0" fontId="2" fillId="5" borderId="24" xfId="1" applyFill="1" applyBorder="1" applyAlignment="1">
      <alignment horizontal="left" wrapText="1"/>
    </xf>
    <xf numFmtId="0" fontId="2" fillId="0" borderId="25" xfId="1" applyBorder="1" applyAlignment="1">
      <alignment wrapText="1"/>
    </xf>
    <xf numFmtId="0" fontId="8" fillId="0" borderId="4" xfId="0" applyFont="1" applyBorder="1" applyAlignment="1">
      <alignment wrapText="1"/>
    </xf>
    <xf numFmtId="2" fontId="8" fillId="0" borderId="4" xfId="0" applyNumberFormat="1" applyFont="1" applyBorder="1" applyAlignment="1">
      <alignment wrapText="1"/>
    </xf>
    <xf numFmtId="0" fontId="2" fillId="0" borderId="15" xfId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2" fillId="0" borderId="26" xfId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5" borderId="30" xfId="0" applyFont="1" applyFill="1" applyBorder="1" applyAlignment="1">
      <alignment horizontal="center" wrapText="1"/>
    </xf>
    <xf numFmtId="0" fontId="2" fillId="5" borderId="20" xfId="1" applyFill="1" applyBorder="1" applyAlignment="1">
      <alignment horizontal="left" wrapText="1"/>
    </xf>
    <xf numFmtId="0" fontId="2" fillId="5" borderId="26" xfId="1" applyFill="1" applyBorder="1" applyAlignment="1">
      <alignment horizontal="center" wrapText="1"/>
    </xf>
    <xf numFmtId="2" fontId="2" fillId="8" borderId="1" xfId="0" applyNumberFormat="1" applyFont="1" applyFill="1" applyBorder="1" applyAlignment="1">
      <alignment vertical="top" wrapText="1"/>
    </xf>
    <xf numFmtId="2" fontId="8" fillId="8" borderId="1" xfId="0" applyNumberFormat="1" applyFont="1" applyFill="1" applyBorder="1" applyAlignment="1">
      <alignment horizontal="center" vertical="center" wrapText="1"/>
    </xf>
    <xf numFmtId="2" fontId="11" fillId="8" borderId="1" xfId="1" applyNumberFormat="1" applyFont="1" applyFill="1" applyBorder="1" applyAlignment="1">
      <alignment horizontal="center" vertical="center"/>
    </xf>
    <xf numFmtId="0" fontId="2" fillId="5" borderId="17" xfId="1" applyFill="1" applyBorder="1" applyAlignment="1"/>
    <xf numFmtId="2" fontId="2" fillId="5" borderId="1" xfId="1" applyNumberFormat="1" applyFill="1" applyBorder="1" applyAlignment="1"/>
    <xf numFmtId="0" fontId="1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1" fontId="2" fillId="5" borderId="1" xfId="1" applyNumberForma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2" fontId="1" fillId="4" borderId="1" xfId="0" applyNumberFormat="1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/>
    </xf>
    <xf numFmtId="2" fontId="2" fillId="0" borderId="1" xfId="1" applyNumberFormat="1" applyBorder="1" applyAlignment="1">
      <alignment horizontal="center" vertical="top"/>
    </xf>
    <xf numFmtId="2" fontId="10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Font="1"/>
    <xf numFmtId="0" fontId="0" fillId="0" borderId="1" xfId="0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0" fillId="0" borderId="4" xfId="0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" fontId="8" fillId="0" borderId="1" xfId="0" applyNumberFormat="1" applyFont="1" applyBorder="1" applyAlignment="1">
      <alignment horizontal="left" vertical="top"/>
    </xf>
    <xf numFmtId="2" fontId="8" fillId="0" borderId="1" xfId="0" applyNumberFormat="1" applyFont="1" applyBorder="1" applyAlignment="1">
      <alignment horizontal="left" vertical="top"/>
    </xf>
    <xf numFmtId="2" fontId="8" fillId="5" borderId="1" xfId="0" applyNumberFormat="1" applyFont="1" applyFill="1" applyBorder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8" fillId="0" borderId="10" xfId="0" applyFont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9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1" fillId="0" borderId="10" xfId="1" applyFont="1" applyBorder="1" applyAlignment="1">
      <alignment horizontal="center" wrapText="1"/>
    </xf>
    <xf numFmtId="0" fontId="11" fillId="0" borderId="11" xfId="1" applyFont="1" applyBorder="1" applyAlignment="1">
      <alignment horizontal="center" wrapText="1"/>
    </xf>
    <xf numFmtId="0" fontId="11" fillId="0" borderId="14" xfId="1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wrapText="1"/>
    </xf>
    <xf numFmtId="0" fontId="0" fillId="0" borderId="6" xfId="0" applyBorder="1"/>
    <xf numFmtId="0" fontId="1" fillId="5" borderId="18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2" fillId="5" borderId="10" xfId="1" applyFill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11" fillId="5" borderId="12" xfId="1" applyFont="1" applyFill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3" fillId="0" borderId="4" xfId="0" applyFont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2" fontId="1" fillId="5" borderId="2" xfId="0" applyNumberFormat="1" applyFont="1" applyFill="1" applyBorder="1" applyAlignment="1">
      <alignment horizontal="center" wrapText="1"/>
    </xf>
    <xf numFmtId="2" fontId="0" fillId="5" borderId="3" xfId="0" applyNumberFormat="1" applyFill="1" applyBorder="1" applyAlignment="1">
      <alignment horizontal="center" wrapText="1"/>
    </xf>
    <xf numFmtId="2" fontId="0" fillId="5" borderId="4" xfId="0" applyNumberForma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8" fillId="5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1" fillId="5" borderId="18" xfId="0" applyFont="1" applyFill="1" applyBorder="1" applyAlignment="1">
      <alignment horizontal="center" vertical="top" wrapText="1"/>
    </xf>
    <xf numFmtId="0" fontId="0" fillId="0" borderId="18" xfId="0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11" fillId="5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2" fontId="8" fillId="5" borderId="2" xfId="0" applyNumberFormat="1" applyFont="1" applyFill="1" applyBorder="1" applyAlignment="1">
      <alignment horizontal="center" vertical="center"/>
    </xf>
    <xf numFmtId="2" fontId="8" fillId="5" borderId="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8" fillId="5" borderId="0" xfId="3" applyFont="1" applyFill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/>
    <xf numFmtId="0" fontId="2" fillId="12" borderId="1" xfId="1" applyFill="1" applyBorder="1" applyAlignment="1">
      <alignment horizontal="center" vertical="center"/>
    </xf>
    <xf numFmtId="0" fontId="8" fillId="12" borderId="1" xfId="2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 wrapText="1"/>
    </xf>
    <xf numFmtId="2" fontId="11" fillId="12" borderId="1" xfId="1" applyNumberFormat="1" applyFont="1" applyFill="1" applyBorder="1" applyAlignment="1">
      <alignment horizontal="center" vertical="center"/>
    </xf>
    <xf numFmtId="1" fontId="4" fillId="0" borderId="0" xfId="0" applyNumberFormat="1" applyFont="1"/>
  </cellXfs>
  <cellStyles count="4">
    <cellStyle name="Excel Built-in Normal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FF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consultantplus://offline/ref=A838EAF4F13EB3117D883A28E84608CF8B3B228900D7426BE487CD03I4w6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4"/>
  <sheetViews>
    <sheetView view="pageBreakPreview" topLeftCell="A21" zoomScaleSheetLayoutView="100" workbookViewId="0">
      <selection activeCell="Q18" sqref="Q18"/>
    </sheetView>
  </sheetViews>
  <sheetFormatPr defaultColWidth="9.140625" defaultRowHeight="14.25"/>
  <cols>
    <col min="1" max="1" width="21.5703125" style="4" customWidth="1"/>
    <col min="2" max="2" width="17.140625" style="4" customWidth="1"/>
    <col min="3" max="3" width="13.28515625" style="4" customWidth="1"/>
    <col min="4" max="4" width="18.140625" style="4" customWidth="1"/>
    <col min="5" max="5" width="15.28515625" style="4" customWidth="1"/>
    <col min="6" max="6" width="12.7109375" style="4" customWidth="1"/>
    <col min="7" max="7" width="13.5703125" style="4" customWidth="1"/>
    <col min="8" max="8" width="15.5703125" style="4" customWidth="1"/>
    <col min="9" max="9" width="17.5703125" style="4" customWidth="1"/>
    <col min="10" max="10" width="18" style="4" customWidth="1"/>
    <col min="11" max="11" width="22.42578125" style="4" customWidth="1"/>
    <col min="12" max="12" width="0.140625" style="4" customWidth="1"/>
    <col min="13" max="13" width="10.140625" style="4" hidden="1" customWidth="1"/>
    <col min="14" max="16384" width="9.140625" style="4"/>
  </cols>
  <sheetData>
    <row r="1" spans="1:11" s="513" customFormat="1" ht="15">
      <c r="A1" s="512" t="s">
        <v>739</v>
      </c>
      <c r="B1" s="512"/>
      <c r="C1" s="512"/>
      <c r="D1" s="512"/>
      <c r="E1" s="512"/>
      <c r="F1" s="512"/>
      <c r="G1" s="167"/>
      <c r="H1" s="514"/>
      <c r="I1" s="514"/>
    </row>
    <row r="2" spans="1:11" s="513" customFormat="1" ht="55.5" customHeight="1">
      <c r="A2" s="511" t="s">
        <v>740</v>
      </c>
      <c r="B2" s="511" t="s">
        <v>741</v>
      </c>
      <c r="C2" s="511" t="s">
        <v>742</v>
      </c>
      <c r="D2" s="515" t="s">
        <v>743</v>
      </c>
      <c r="E2" s="511" t="s">
        <v>744</v>
      </c>
      <c r="F2" s="525" t="s">
        <v>745</v>
      </c>
      <c r="G2" s="526"/>
      <c r="H2" s="514"/>
      <c r="I2" s="514"/>
    </row>
    <row r="3" spans="1:11" s="513" customFormat="1" ht="13.5" customHeight="1">
      <c r="A3" s="516" t="s">
        <v>538</v>
      </c>
      <c r="B3" s="511">
        <v>50400</v>
      </c>
      <c r="C3" s="511">
        <v>8</v>
      </c>
      <c r="D3" s="511">
        <v>131</v>
      </c>
      <c r="E3" s="517">
        <v>2760000</v>
      </c>
      <c r="F3" s="527" t="s">
        <v>746</v>
      </c>
      <c r="G3" s="528"/>
      <c r="H3" s="514"/>
      <c r="I3" s="514"/>
    </row>
    <row r="4" spans="1:11" s="513" customFormat="1" ht="12.75" customHeight="1">
      <c r="A4" s="516" t="s">
        <v>539</v>
      </c>
      <c r="B4" s="511">
        <v>50400</v>
      </c>
      <c r="C4" s="511">
        <v>8</v>
      </c>
      <c r="D4" s="511">
        <v>131</v>
      </c>
      <c r="E4" s="517">
        <v>3025830</v>
      </c>
      <c r="F4" s="529"/>
      <c r="G4" s="530"/>
      <c r="H4" s="514"/>
      <c r="I4" s="514"/>
    </row>
    <row r="5" spans="1:11" s="513" customFormat="1" ht="14.25" customHeight="1">
      <c r="A5" s="516" t="s">
        <v>540</v>
      </c>
      <c r="B5" s="511">
        <v>50400</v>
      </c>
      <c r="C5" s="511">
        <v>8</v>
      </c>
      <c r="D5" s="511">
        <v>131</v>
      </c>
      <c r="E5" s="517">
        <v>1995130</v>
      </c>
      <c r="F5" s="529"/>
      <c r="G5" s="530"/>
      <c r="H5" s="514"/>
      <c r="I5" s="514"/>
    </row>
    <row r="6" spans="1:11" s="513" customFormat="1" ht="14.25" customHeight="1">
      <c r="A6" s="516" t="s">
        <v>541</v>
      </c>
      <c r="B6" s="511">
        <v>50400</v>
      </c>
      <c r="C6" s="511">
        <v>8</v>
      </c>
      <c r="D6" s="511">
        <v>131</v>
      </c>
      <c r="E6" s="517">
        <v>78788581</v>
      </c>
      <c r="F6" s="529"/>
      <c r="G6" s="530"/>
      <c r="H6" s="514"/>
      <c r="I6" s="514"/>
    </row>
    <row r="7" spans="1:11" s="513" customFormat="1" ht="15.75" customHeight="1">
      <c r="A7" s="516" t="s">
        <v>542</v>
      </c>
      <c r="B7" s="511">
        <v>50400</v>
      </c>
      <c r="C7" s="511">
        <v>8</v>
      </c>
      <c r="D7" s="511">
        <v>131</v>
      </c>
      <c r="E7" s="517">
        <v>31316592</v>
      </c>
      <c r="F7" s="529"/>
      <c r="G7" s="530"/>
      <c r="H7" s="514"/>
      <c r="I7" s="514"/>
    </row>
    <row r="8" spans="1:11" s="513" customFormat="1" ht="15" customHeight="1">
      <c r="A8" s="516" t="s">
        <v>546</v>
      </c>
      <c r="B8" s="511">
        <v>50400</v>
      </c>
      <c r="C8" s="511">
        <v>8</v>
      </c>
      <c r="D8" s="511">
        <v>131</v>
      </c>
      <c r="E8" s="517">
        <v>8111990.5</v>
      </c>
      <c r="F8" s="529"/>
      <c r="G8" s="530"/>
      <c r="H8" s="514"/>
      <c r="I8" s="514"/>
    </row>
    <row r="9" spans="1:11" s="513" customFormat="1" ht="13.5" customHeight="1">
      <c r="A9" s="516" t="s">
        <v>543</v>
      </c>
      <c r="B9" s="511">
        <v>50400</v>
      </c>
      <c r="C9" s="511">
        <v>8</v>
      </c>
      <c r="D9" s="511">
        <v>131</v>
      </c>
      <c r="E9" s="517">
        <v>3291000</v>
      </c>
      <c r="F9" s="531"/>
      <c r="G9" s="532"/>
      <c r="H9" s="514"/>
      <c r="I9" s="514"/>
    </row>
    <row r="10" spans="1:11" s="513" customFormat="1" ht="15">
      <c r="A10" s="518"/>
      <c r="B10" s="511"/>
      <c r="C10" s="511"/>
      <c r="D10" s="511"/>
      <c r="E10" s="31">
        <f>SUM(E3:E9)</f>
        <v>129289123.5</v>
      </c>
      <c r="F10" s="525"/>
      <c r="G10" s="526"/>
      <c r="H10" s="514"/>
      <c r="I10" s="514"/>
    </row>
    <row r="11" spans="1:11">
      <c r="A11" s="534" t="s">
        <v>14</v>
      </c>
      <c r="B11" s="534"/>
      <c r="C11" s="534"/>
      <c r="D11" s="534"/>
      <c r="E11" s="534"/>
      <c r="F11" s="534"/>
      <c r="G11" s="534"/>
      <c r="H11" s="534"/>
      <c r="I11" s="534"/>
      <c r="J11" s="534"/>
      <c r="K11" s="534"/>
    </row>
    <row r="12" spans="1:11">
      <c r="A12" s="534" t="s">
        <v>15</v>
      </c>
      <c r="B12" s="534"/>
      <c r="C12" s="534"/>
      <c r="D12" s="534"/>
      <c r="E12" s="534"/>
      <c r="F12" s="534"/>
      <c r="G12" s="534"/>
      <c r="H12" s="534"/>
      <c r="I12" s="534"/>
      <c r="J12" s="534"/>
      <c r="K12" s="534"/>
    </row>
    <row r="13" spans="1:11" ht="13.5" customHeight="1">
      <c r="A13" s="534" t="s">
        <v>16</v>
      </c>
      <c r="B13" s="534"/>
      <c r="C13" s="534"/>
      <c r="D13" s="534"/>
      <c r="E13" s="534"/>
      <c r="F13" s="534"/>
      <c r="G13" s="534"/>
      <c r="H13" s="534"/>
      <c r="I13" s="534"/>
      <c r="J13" s="534"/>
      <c r="K13" s="534"/>
    </row>
    <row r="14" spans="1:11" ht="14.25" hidden="1" customHeight="1"/>
    <row r="15" spans="1:11">
      <c r="A15" s="534" t="s">
        <v>18</v>
      </c>
      <c r="B15" s="534"/>
      <c r="C15" s="534"/>
      <c r="D15" s="534"/>
      <c r="E15" s="534"/>
      <c r="F15" s="534"/>
      <c r="G15" s="534"/>
      <c r="H15" s="534"/>
      <c r="I15" s="534"/>
      <c r="J15" s="534"/>
      <c r="K15" s="534"/>
    </row>
    <row r="16" spans="1:11" ht="14.25" hidden="1" customHeight="1">
      <c r="A16" s="2"/>
    </row>
    <row r="17" spans="1:12">
      <c r="A17" s="535" t="s">
        <v>305</v>
      </c>
      <c r="B17" s="535"/>
      <c r="C17" s="535"/>
      <c r="D17" s="535"/>
      <c r="E17" s="535"/>
      <c r="F17" s="535"/>
      <c r="G17" s="535"/>
      <c r="H17" s="535"/>
      <c r="I17" s="535"/>
      <c r="J17" s="535"/>
      <c r="K17" s="535"/>
    </row>
    <row r="18" spans="1:12">
      <c r="A18" s="534" t="s">
        <v>69</v>
      </c>
      <c r="B18" s="534"/>
      <c r="C18" s="534"/>
      <c r="D18" s="534"/>
      <c r="E18" s="534"/>
      <c r="F18" s="534"/>
      <c r="G18" s="534"/>
      <c r="H18" s="534"/>
      <c r="I18" s="534"/>
      <c r="J18" s="534"/>
      <c r="K18" s="534"/>
    </row>
    <row r="19" spans="1:12">
      <c r="B19" s="29" t="s">
        <v>68</v>
      </c>
      <c r="K19" s="4" t="s">
        <v>574</v>
      </c>
    </row>
    <row r="20" spans="1:12">
      <c r="A20" s="534" t="s">
        <v>17</v>
      </c>
      <c r="B20" s="534"/>
      <c r="C20" s="534"/>
      <c r="D20" s="534"/>
      <c r="E20" s="534"/>
      <c r="F20" s="534"/>
      <c r="G20" s="534"/>
      <c r="H20" s="534"/>
      <c r="I20" s="534"/>
      <c r="J20" s="534"/>
      <c r="K20" s="534"/>
    </row>
    <row r="21" spans="1:12">
      <c r="A21" s="535" t="s">
        <v>66</v>
      </c>
      <c r="B21" s="535"/>
      <c r="C21" s="535"/>
      <c r="D21" s="20"/>
      <c r="E21" s="20"/>
      <c r="F21" s="20"/>
      <c r="G21" s="20"/>
      <c r="H21" s="20"/>
      <c r="I21" s="20"/>
      <c r="J21" s="20"/>
      <c r="K21" s="20"/>
    </row>
    <row r="22" spans="1:12" ht="14.25" hidden="1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2" ht="14.25" hidden="1" customHeight="1"/>
    <row r="24" spans="1:12" ht="25.5" customHeight="1">
      <c r="A24" s="536" t="s">
        <v>10</v>
      </c>
      <c r="B24" s="533" t="s">
        <v>0</v>
      </c>
      <c r="C24" s="533" t="s">
        <v>1</v>
      </c>
      <c r="D24" s="533" t="s">
        <v>2</v>
      </c>
      <c r="E24" s="533"/>
      <c r="F24" s="533"/>
      <c r="G24" s="533"/>
      <c r="H24" s="533" t="s">
        <v>321</v>
      </c>
      <c r="I24" s="533" t="s">
        <v>536</v>
      </c>
      <c r="J24" s="533" t="s">
        <v>3</v>
      </c>
      <c r="K24" s="533" t="s">
        <v>57</v>
      </c>
    </row>
    <row r="25" spans="1:12">
      <c r="A25" s="537"/>
      <c r="B25" s="533"/>
      <c r="C25" s="533"/>
      <c r="D25" s="533" t="s">
        <v>4</v>
      </c>
      <c r="E25" s="533" t="s">
        <v>5</v>
      </c>
      <c r="F25" s="533"/>
      <c r="G25" s="533"/>
      <c r="H25" s="533"/>
      <c r="I25" s="533"/>
      <c r="J25" s="533"/>
      <c r="K25" s="533"/>
    </row>
    <row r="26" spans="1:12" ht="79.5" customHeight="1">
      <c r="A26" s="538"/>
      <c r="B26" s="533"/>
      <c r="C26" s="533"/>
      <c r="D26" s="533"/>
      <c r="E26" s="21" t="s">
        <v>6</v>
      </c>
      <c r="F26" s="21" t="s">
        <v>7</v>
      </c>
      <c r="G26" s="21" t="s">
        <v>8</v>
      </c>
      <c r="H26" s="533"/>
      <c r="I26" s="533"/>
      <c r="J26" s="533"/>
      <c r="K26" s="533"/>
    </row>
    <row r="27" spans="1:12">
      <c r="A27" s="6"/>
      <c r="B27" s="21">
        <v>2</v>
      </c>
      <c r="C27" s="21">
        <v>3</v>
      </c>
      <c r="D27" s="21">
        <v>4</v>
      </c>
      <c r="E27" s="21">
        <v>5</v>
      </c>
      <c r="F27" s="21">
        <v>6</v>
      </c>
      <c r="G27" s="21">
        <v>7</v>
      </c>
      <c r="H27" s="21">
        <v>8</v>
      </c>
      <c r="I27" s="21">
        <v>8</v>
      </c>
      <c r="J27" s="21">
        <v>9</v>
      </c>
      <c r="K27" s="21">
        <v>10</v>
      </c>
    </row>
    <row r="28" spans="1:12" s="29" customFormat="1" ht="12.75">
      <c r="A28" s="279" t="s">
        <v>538</v>
      </c>
      <c r="B28" s="1" t="s">
        <v>11</v>
      </c>
      <c r="C28" s="25">
        <f>C29+C30</f>
        <v>6.5</v>
      </c>
      <c r="D28" s="25">
        <f>D29+D30</f>
        <v>16190.68</v>
      </c>
      <c r="E28" s="25">
        <f>E29+E30</f>
        <v>12454.369999999999</v>
      </c>
      <c r="F28" s="25">
        <f>F29+F30</f>
        <v>0</v>
      </c>
      <c r="G28" s="25">
        <f>G29+G30</f>
        <v>3736.3100000000004</v>
      </c>
      <c r="H28" s="25"/>
      <c r="I28" s="25"/>
      <c r="J28" s="25">
        <f>J29+J30</f>
        <v>2428.6019999999999</v>
      </c>
      <c r="K28" s="387">
        <f>K29+K30</f>
        <v>760368.68399999989</v>
      </c>
    </row>
    <row r="29" spans="1:12" s="284" customFormat="1" ht="12.75">
      <c r="A29" s="282"/>
      <c r="B29" s="27" t="s">
        <v>59</v>
      </c>
      <c r="C29" s="27">
        <v>2.5</v>
      </c>
      <c r="D29" s="283">
        <f>E29+F29+G29+I29</f>
        <v>6442.36</v>
      </c>
      <c r="E29" s="283">
        <v>4955.66</v>
      </c>
      <c r="F29" s="283"/>
      <c r="G29" s="283">
        <v>1486.7</v>
      </c>
      <c r="H29" s="283"/>
      <c r="I29" s="283"/>
      <c r="J29" s="283">
        <f>(D29*15%)</f>
        <v>966.35399999999993</v>
      </c>
      <c r="K29" s="388">
        <f>(D29+J29)*C29*12</f>
        <v>222261.41999999998</v>
      </c>
      <c r="L29" s="375"/>
    </row>
    <row r="30" spans="1:12" s="284" customFormat="1" ht="12.75">
      <c r="A30" s="282"/>
      <c r="B30" s="27" t="s">
        <v>60</v>
      </c>
      <c r="C30" s="27">
        <v>4</v>
      </c>
      <c r="D30" s="283">
        <f>E30+G30+I30</f>
        <v>9748.32</v>
      </c>
      <c r="E30" s="283">
        <v>7498.71</v>
      </c>
      <c r="F30" s="283"/>
      <c r="G30" s="283">
        <v>2249.61</v>
      </c>
      <c r="H30" s="283"/>
      <c r="I30" s="283"/>
      <c r="J30" s="283">
        <f>D30*15%</f>
        <v>1462.2479999999998</v>
      </c>
      <c r="K30" s="388">
        <f>(D30+J30)*C30*12</f>
        <v>538107.26399999997</v>
      </c>
    </row>
    <row r="31" spans="1:12" s="29" customFormat="1" ht="12.75">
      <c r="A31" s="280" t="s">
        <v>539</v>
      </c>
      <c r="B31" s="1" t="s">
        <v>11</v>
      </c>
      <c r="C31" s="25">
        <f>C32+C33+C34</f>
        <v>7.5</v>
      </c>
      <c r="D31" s="25">
        <f>D32+D33+D34</f>
        <v>67690.895999999993</v>
      </c>
      <c r="E31" s="25">
        <f>E32+E33+E34</f>
        <v>52069.919999999998</v>
      </c>
      <c r="F31" s="25">
        <f>F32+F33+F34</f>
        <v>0</v>
      </c>
      <c r="G31" s="25">
        <f>G32+G33+G34</f>
        <v>15620.975999999999</v>
      </c>
      <c r="H31" s="25"/>
      <c r="I31" s="25"/>
      <c r="J31" s="25">
        <f>J32+J33+J34</f>
        <v>10153.634399999999</v>
      </c>
      <c r="K31" s="387">
        <f>K32+K33+K34</f>
        <v>1821396.8915999997</v>
      </c>
      <c r="L31" s="304"/>
    </row>
    <row r="32" spans="1:12" s="284" customFormat="1" ht="12.75">
      <c r="A32" s="162"/>
      <c r="B32" s="27" t="s">
        <v>58</v>
      </c>
      <c r="C32" s="27">
        <v>1</v>
      </c>
      <c r="D32" s="283">
        <f>E32+F32+G32</f>
        <v>37413.050999999999</v>
      </c>
      <c r="E32" s="283">
        <v>28779.27</v>
      </c>
      <c r="F32" s="283"/>
      <c r="G32" s="283">
        <f t="shared" ref="G32:G33" si="0">E32*30%</f>
        <v>8633.780999999999</v>
      </c>
      <c r="H32" s="283"/>
      <c r="I32" s="283"/>
      <c r="J32" s="283">
        <f t="shared" ref="J32:J33" si="1">D32*15%</f>
        <v>5611.9576499999994</v>
      </c>
      <c r="K32" s="388">
        <f>(D32+J32)*C32*12</f>
        <v>516300.10379999992</v>
      </c>
    </row>
    <row r="33" spans="1:13" s="284" customFormat="1" ht="12.75">
      <c r="A33" s="282"/>
      <c r="B33" s="27" t="s">
        <v>59</v>
      </c>
      <c r="C33" s="27">
        <v>2.5</v>
      </c>
      <c r="D33" s="283">
        <f>E33+F33+G33+I33</f>
        <v>17692.766</v>
      </c>
      <c r="E33" s="283">
        <v>13609.82</v>
      </c>
      <c r="F33" s="283"/>
      <c r="G33" s="283">
        <f t="shared" si="0"/>
        <v>4082.9459999999999</v>
      </c>
      <c r="H33" s="283"/>
      <c r="I33" s="283"/>
      <c r="J33" s="283">
        <f t="shared" si="1"/>
        <v>2653.9148999999998</v>
      </c>
      <c r="K33" s="388">
        <f>(D33+J33)*C33*12</f>
        <v>610400.42700000003</v>
      </c>
      <c r="L33" s="375"/>
    </row>
    <row r="34" spans="1:13" s="284" customFormat="1" ht="12.75">
      <c r="A34" s="282"/>
      <c r="B34" s="27" t="s">
        <v>60</v>
      </c>
      <c r="C34" s="27">
        <v>4</v>
      </c>
      <c r="D34" s="283">
        <f>E34+G34+I34</f>
        <v>12585.079</v>
      </c>
      <c r="E34" s="283">
        <v>9680.83</v>
      </c>
      <c r="F34" s="283"/>
      <c r="G34" s="283">
        <f>E34*30%</f>
        <v>2904.2489999999998</v>
      </c>
      <c r="H34" s="283"/>
      <c r="I34" s="283"/>
      <c r="J34" s="283">
        <f>D34*15%</f>
        <v>1887.7618499999999</v>
      </c>
      <c r="K34" s="388">
        <f>(D34+J34)*C34*12</f>
        <v>694696.36080000002</v>
      </c>
      <c r="L34" s="375"/>
    </row>
    <row r="35" spans="1:13" s="29" customFormat="1" ht="12.75">
      <c r="A35" s="279" t="s">
        <v>540</v>
      </c>
      <c r="B35" s="1" t="s">
        <v>11</v>
      </c>
      <c r="C35" s="25">
        <f>C36+C37</f>
        <v>3.5</v>
      </c>
      <c r="D35" s="25">
        <f>D36+D37</f>
        <v>52945.145999999993</v>
      </c>
      <c r="E35" s="25">
        <f>E36+E37</f>
        <v>38283.42</v>
      </c>
      <c r="F35" s="25">
        <f>F36+F37</f>
        <v>0</v>
      </c>
      <c r="G35" s="25">
        <f>G36+G37</f>
        <v>14661.725999999999</v>
      </c>
      <c r="H35" s="25"/>
      <c r="I35" s="25"/>
      <c r="J35" s="25">
        <f>J36+J37</f>
        <v>7941.7819</v>
      </c>
      <c r="K35" s="387">
        <f>K36+K37</f>
        <v>1474929.4043999999</v>
      </c>
      <c r="L35" s="304"/>
    </row>
    <row r="36" spans="1:13" s="284" customFormat="1" ht="12.75">
      <c r="A36" s="96"/>
      <c r="B36" s="27" t="s">
        <v>61</v>
      </c>
      <c r="C36" s="27">
        <v>0.5</v>
      </c>
      <c r="D36" s="283">
        <f>E36+F36+G36</f>
        <v>20782.599999999999</v>
      </c>
      <c r="E36" s="283">
        <v>13543</v>
      </c>
      <c r="F36" s="283"/>
      <c r="G36" s="283">
        <v>7239.6</v>
      </c>
      <c r="H36" s="283"/>
      <c r="I36" s="283"/>
      <c r="J36" s="283">
        <v>3117.4</v>
      </c>
      <c r="K36" s="388">
        <f>(D36+J36)*12*C36</f>
        <v>143400</v>
      </c>
    </row>
    <row r="37" spans="1:13" s="284" customFormat="1" ht="12.75">
      <c r="A37" s="285"/>
      <c r="B37" s="27" t="s">
        <v>62</v>
      </c>
      <c r="C37" s="286">
        <v>3</v>
      </c>
      <c r="D37" s="283">
        <f>E37+F37+G37</f>
        <v>32162.545999999998</v>
      </c>
      <c r="E37" s="283">
        <v>24740.42</v>
      </c>
      <c r="F37" s="283">
        <f>SUM(F36)</f>
        <v>0</v>
      </c>
      <c r="G37" s="283">
        <f>E37*30%</f>
        <v>7422.1259999999993</v>
      </c>
      <c r="H37" s="283">
        <f>SUM(H36)</f>
        <v>0</v>
      </c>
      <c r="I37" s="283">
        <f>SUM(I36)</f>
        <v>0</v>
      </c>
      <c r="J37" s="283">
        <f>D37*15%</f>
        <v>4824.3818999999994</v>
      </c>
      <c r="K37" s="388">
        <f>(D37+J37)*C37*12</f>
        <v>1331529.4043999999</v>
      </c>
    </row>
    <row r="38" spans="1:13" s="29" customFormat="1" ht="12.75">
      <c r="A38" s="280" t="s">
        <v>541</v>
      </c>
      <c r="B38" s="1" t="s">
        <v>11</v>
      </c>
      <c r="C38" s="25">
        <f>SUM(C39:C43)</f>
        <v>100</v>
      </c>
      <c r="D38" s="25">
        <f t="shared" ref="D38:J38" si="2">SUM(D39:D43)</f>
        <v>177915.54399999999</v>
      </c>
      <c r="E38" s="25">
        <f t="shared" si="2"/>
        <v>132870.82</v>
      </c>
      <c r="F38" s="25">
        <f t="shared" si="2"/>
        <v>0</v>
      </c>
      <c r="G38" s="25">
        <f t="shared" si="2"/>
        <v>39861.244000000006</v>
      </c>
      <c r="H38" s="25">
        <f t="shared" si="2"/>
        <v>0</v>
      </c>
      <c r="I38" s="25">
        <f t="shared" si="2"/>
        <v>29900</v>
      </c>
      <c r="J38" s="25">
        <f t="shared" si="2"/>
        <v>25909.811600000001</v>
      </c>
      <c r="K38" s="25">
        <f>K39+K40+K41+K42+K43-0.01</f>
        <v>56610820.015999995</v>
      </c>
      <c r="L38" s="304"/>
    </row>
    <row r="39" spans="1:13" s="284" customFormat="1" ht="12.75">
      <c r="A39" s="285"/>
      <c r="B39" s="287" t="s">
        <v>58</v>
      </c>
      <c r="C39" s="287">
        <v>9</v>
      </c>
      <c r="D39" s="283">
        <f>E39+G39</f>
        <v>68393.714999999997</v>
      </c>
      <c r="E39" s="101">
        <v>52610.55</v>
      </c>
      <c r="F39" s="101"/>
      <c r="G39" s="101">
        <f>E39*30%</f>
        <v>15783.165000000001</v>
      </c>
      <c r="H39" s="288"/>
      <c r="I39" s="288"/>
      <c r="J39" s="283">
        <f>D39*15%</f>
        <v>10259.05725</v>
      </c>
      <c r="K39" s="388">
        <f>(D39+J39)*C39*12</f>
        <v>8494499.4030000009</v>
      </c>
    </row>
    <row r="40" spans="1:13" s="284" customFormat="1" ht="12.75">
      <c r="A40" s="285"/>
      <c r="B40" s="287" t="s">
        <v>59</v>
      </c>
      <c r="C40" s="287">
        <v>6</v>
      </c>
      <c r="D40" s="283">
        <f>E40+G40</f>
        <v>27300</v>
      </c>
      <c r="E40" s="101">
        <v>21000</v>
      </c>
      <c r="F40" s="101"/>
      <c r="G40" s="101">
        <v>6300</v>
      </c>
      <c r="H40" s="287"/>
      <c r="I40" s="287"/>
      <c r="J40" s="283">
        <v>4095</v>
      </c>
      <c r="K40" s="388">
        <f>(D40+J40)*C40*12</f>
        <v>2260440</v>
      </c>
    </row>
    <row r="41" spans="1:13" s="284" customFormat="1" ht="38.25">
      <c r="A41" s="285">
        <v>23.5</v>
      </c>
      <c r="B41" s="287" t="s">
        <v>63</v>
      </c>
      <c r="C41" s="287">
        <f>23-3-4</f>
        <v>16</v>
      </c>
      <c r="D41" s="283">
        <f>E41+G41+J41</f>
        <v>39740</v>
      </c>
      <c r="E41" s="101">
        <v>26581.94</v>
      </c>
      <c r="F41" s="101"/>
      <c r="G41" s="101">
        <v>7974.58</v>
      </c>
      <c r="H41" s="287"/>
      <c r="I41" s="287"/>
      <c r="J41" s="283">
        <v>5183.4799999999996</v>
      </c>
      <c r="K41" s="388">
        <f>(E41+G41+J41)*C41*12</f>
        <v>7630080</v>
      </c>
      <c r="M41" s="375"/>
    </row>
    <row r="42" spans="1:13" s="284" customFormat="1" ht="12.75">
      <c r="A42" s="289"/>
      <c r="B42" s="287" t="s">
        <v>64</v>
      </c>
      <c r="C42" s="431">
        <v>65</v>
      </c>
      <c r="D42" s="283">
        <f>E42+G42</f>
        <v>42481.828999999998</v>
      </c>
      <c r="E42" s="101">
        <v>32678.33</v>
      </c>
      <c r="F42" s="101"/>
      <c r="G42" s="101">
        <f>E42*30%</f>
        <v>9803.4989999999998</v>
      </c>
      <c r="H42" s="287"/>
      <c r="I42" s="287"/>
      <c r="J42" s="101">
        <f>D42*15%</f>
        <v>6372.2743499999997</v>
      </c>
      <c r="K42" s="388">
        <f>(E42+G42+J42)*C42*12+0.01</f>
        <v>38106200.622999996</v>
      </c>
    </row>
    <row r="43" spans="1:13" s="284" customFormat="1" ht="12.75">
      <c r="A43" s="285"/>
      <c r="B43" s="287"/>
      <c r="C43" s="287">
        <v>4</v>
      </c>
      <c r="D43" s="283"/>
      <c r="E43" s="101"/>
      <c r="F43" s="101"/>
      <c r="G43" s="101"/>
      <c r="H43" s="288"/>
      <c r="I43" s="288">
        <v>29900</v>
      </c>
      <c r="J43" s="283"/>
      <c r="K43" s="430">
        <f>C43*I43</f>
        <v>119600</v>
      </c>
      <c r="L43" s="375"/>
    </row>
    <row r="44" spans="1:13" s="29" customFormat="1" ht="12.75">
      <c r="A44" s="279" t="s">
        <v>542</v>
      </c>
      <c r="B44" s="1" t="s">
        <v>11</v>
      </c>
      <c r="C44" s="26">
        <f>C45+C46</f>
        <v>34</v>
      </c>
      <c r="D44" s="25">
        <f>D46+D45</f>
        <v>51192.366000000002</v>
      </c>
      <c r="E44" s="25">
        <f t="shared" ref="E44:K44" si="3">E46+E45</f>
        <v>39378.740000000005</v>
      </c>
      <c r="F44" s="25">
        <f t="shared" si="3"/>
        <v>0</v>
      </c>
      <c r="G44" s="25">
        <f t="shared" si="3"/>
        <v>11813.626</v>
      </c>
      <c r="H44" s="25"/>
      <c r="I44" s="25"/>
      <c r="J44" s="25">
        <f>J46+J45</f>
        <v>7678.8563999999988</v>
      </c>
      <c r="K44" s="387">
        <f t="shared" si="3"/>
        <v>9936939.0240000002</v>
      </c>
    </row>
    <row r="45" spans="1:13" s="284" customFormat="1" ht="12.75">
      <c r="A45" s="96"/>
      <c r="B45" s="287" t="s">
        <v>65</v>
      </c>
      <c r="C45" s="290">
        <v>4</v>
      </c>
      <c r="D45" s="291">
        <f>E45+G45</f>
        <v>31373.190000000002</v>
      </c>
      <c r="E45" s="291">
        <v>24133.22</v>
      </c>
      <c r="F45" s="291"/>
      <c r="G45" s="291">
        <v>7239.97</v>
      </c>
      <c r="H45" s="290"/>
      <c r="I45" s="290"/>
      <c r="J45" s="291">
        <v>4705.9799999999996</v>
      </c>
      <c r="K45" s="389">
        <f>(D45+J45)*C45*12</f>
        <v>1731800.16</v>
      </c>
    </row>
    <row r="46" spans="1:13" s="284" customFormat="1" ht="12.75">
      <c r="A46" s="285"/>
      <c r="B46" s="27" t="s">
        <v>60</v>
      </c>
      <c r="C46" s="27">
        <v>30</v>
      </c>
      <c r="D46" s="283">
        <f>E46+G46</f>
        <v>19819.175999999999</v>
      </c>
      <c r="E46" s="283">
        <v>15245.52</v>
      </c>
      <c r="F46" s="283"/>
      <c r="G46" s="283">
        <f>E46*30%</f>
        <v>4573.6559999999999</v>
      </c>
      <c r="H46" s="292"/>
      <c r="I46" s="292"/>
      <c r="J46" s="291">
        <f>D46*15%</f>
        <v>2972.8763999999996</v>
      </c>
      <c r="K46" s="389">
        <f>(D46+J46)*C46*12</f>
        <v>8205138.8640000001</v>
      </c>
    </row>
    <row r="47" spans="1:13" s="29" customFormat="1" ht="12.75">
      <c r="A47" s="280" t="s">
        <v>543</v>
      </c>
      <c r="B47" s="1" t="s">
        <v>11</v>
      </c>
      <c r="C47" s="25">
        <f>C48+C49</f>
        <v>4</v>
      </c>
      <c r="D47" s="25">
        <f t="shared" ref="D47:J47" si="4">D48+D49</f>
        <v>58937.990000000005</v>
      </c>
      <c r="E47" s="25">
        <f t="shared" si="4"/>
        <v>51250.43</v>
      </c>
      <c r="F47" s="25">
        <f t="shared" si="4"/>
        <v>0</v>
      </c>
      <c r="G47" s="25">
        <f t="shared" si="4"/>
        <v>0</v>
      </c>
      <c r="H47" s="25">
        <f>H48+H49</f>
        <v>0</v>
      </c>
      <c r="I47" s="25">
        <f t="shared" si="4"/>
        <v>0</v>
      </c>
      <c r="J47" s="25">
        <f t="shared" si="4"/>
        <v>7687.5599999999995</v>
      </c>
      <c r="K47" s="387">
        <f>K48+K49</f>
        <v>1710455.88</v>
      </c>
      <c r="L47" s="304"/>
    </row>
    <row r="48" spans="1:13" s="284" customFormat="1" ht="12.75">
      <c r="A48" s="285" t="s">
        <v>324</v>
      </c>
      <c r="B48" s="287" t="s">
        <v>58</v>
      </c>
      <c r="C48" s="287">
        <v>1</v>
      </c>
      <c r="D48" s="283">
        <f>E48+J48</f>
        <v>17137.990000000002</v>
      </c>
      <c r="E48" s="101">
        <v>14902.6</v>
      </c>
      <c r="F48" s="101"/>
      <c r="G48" s="101"/>
      <c r="H48" s="288"/>
      <c r="I48" s="288"/>
      <c r="J48" s="283">
        <v>2235.39</v>
      </c>
      <c r="K48" s="283">
        <f>(E48+J48)*C48*12</f>
        <v>205655.88</v>
      </c>
    </row>
    <row r="49" spans="1:12" s="284" customFormat="1" ht="38.25">
      <c r="A49" s="285"/>
      <c r="B49" s="287" t="s">
        <v>63</v>
      </c>
      <c r="C49" s="287">
        <v>3</v>
      </c>
      <c r="D49" s="283">
        <f>E49+J49</f>
        <v>41800</v>
      </c>
      <c r="E49" s="101">
        <v>36347.83</v>
      </c>
      <c r="F49" s="101"/>
      <c r="G49" s="101"/>
      <c r="H49" s="287"/>
      <c r="I49" s="287"/>
      <c r="J49" s="283">
        <v>5452.17</v>
      </c>
      <c r="K49" s="414">
        <f>(E49+J49)*C49*12</f>
        <v>1504800</v>
      </c>
      <c r="L49" s="375"/>
    </row>
    <row r="50" spans="1:12" s="29" customFormat="1" ht="12.75">
      <c r="A50" s="281" t="s">
        <v>12</v>
      </c>
      <c r="B50" s="18" t="s">
        <v>9</v>
      </c>
      <c r="C50" s="28">
        <f>C47+C44+C38+C35+C31+C28</f>
        <v>155.5</v>
      </c>
      <c r="D50" s="18"/>
      <c r="E50" s="18" t="s">
        <v>9</v>
      </c>
      <c r="F50" s="18" t="s">
        <v>9</v>
      </c>
      <c r="G50" s="18" t="s">
        <v>9</v>
      </c>
      <c r="H50" s="19" t="s">
        <v>9</v>
      </c>
      <c r="I50" s="19" t="s">
        <v>9</v>
      </c>
      <c r="J50" s="18" t="s">
        <v>9</v>
      </c>
      <c r="K50" s="390">
        <f>K47+K44+K38+K35+K31+K28-0.01</f>
        <v>72314909.889999986</v>
      </c>
    </row>
    <row r="54" spans="1:12">
      <c r="K54" s="378"/>
    </row>
  </sheetData>
  <mergeCells count="21">
    <mergeCell ref="A11:K11"/>
    <mergeCell ref="A12:K12"/>
    <mergeCell ref="A13:K13"/>
    <mergeCell ref="A15:K15"/>
    <mergeCell ref="A17:K17"/>
    <mergeCell ref="F2:G2"/>
    <mergeCell ref="F10:G10"/>
    <mergeCell ref="F3:G9"/>
    <mergeCell ref="E25:G25"/>
    <mergeCell ref="A20:K20"/>
    <mergeCell ref="A21:C21"/>
    <mergeCell ref="A24:A26"/>
    <mergeCell ref="B24:B26"/>
    <mergeCell ref="C24:C26"/>
    <mergeCell ref="D24:G24"/>
    <mergeCell ref="I24:I26"/>
    <mergeCell ref="J24:J26"/>
    <mergeCell ref="K24:K26"/>
    <mergeCell ref="D25:D26"/>
    <mergeCell ref="H24:H26"/>
    <mergeCell ref="A18:K18"/>
  </mergeCells>
  <pageMargins left="0" right="0" top="0" bottom="0" header="0" footer="0"/>
  <pageSetup paperSize="9" scale="74" orientation="landscape" r:id="rId1"/>
  <headerFooter>
    <oddHeader>&amp;RПриложение №1 к ПФХД №1   от 20.12.2023г.</oddHead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I20"/>
  <sheetViews>
    <sheetView view="pageBreakPreview" zoomScaleSheetLayoutView="100" workbookViewId="0">
      <selection activeCell="F34" sqref="F34"/>
    </sheetView>
  </sheetViews>
  <sheetFormatPr defaultColWidth="9.140625" defaultRowHeight="14.25"/>
  <cols>
    <col min="1" max="1" width="21.5703125" style="4" customWidth="1"/>
    <col min="2" max="2" width="34" style="4" customWidth="1"/>
    <col min="3" max="3" width="11.85546875" style="4" customWidth="1"/>
    <col min="4" max="4" width="14.85546875" style="4" customWidth="1"/>
    <col min="5" max="5" width="15.7109375" style="4" customWidth="1"/>
    <col min="6" max="6" width="64.5703125" style="4" customWidth="1"/>
    <col min="7" max="7" width="9.140625" style="4" hidden="1" customWidth="1"/>
    <col min="8" max="8" width="0.140625" style="4" customWidth="1"/>
    <col min="9" max="9" width="11.85546875" style="4" hidden="1" customWidth="1"/>
    <col min="10" max="16384" width="9.140625" style="4"/>
  </cols>
  <sheetData>
    <row r="1" spans="1:7" ht="14.25" customHeight="1">
      <c r="A1" s="556" t="s">
        <v>50</v>
      </c>
      <c r="B1" s="556"/>
      <c r="C1" s="556"/>
      <c r="D1" s="556"/>
      <c r="E1" s="556"/>
      <c r="F1" s="556"/>
    </row>
    <row r="2" spans="1:7">
      <c r="A2" s="554" t="s">
        <v>563</v>
      </c>
      <c r="B2" s="554"/>
      <c r="C2" s="554"/>
      <c r="D2" s="554"/>
      <c r="E2" s="554"/>
      <c r="F2" s="554"/>
    </row>
    <row r="3" spans="1:7">
      <c r="A3" s="554" t="s">
        <v>67</v>
      </c>
      <c r="B3" s="554"/>
      <c r="C3" s="554"/>
      <c r="D3" s="554"/>
      <c r="E3" s="554"/>
      <c r="F3" s="554"/>
    </row>
    <row r="4" spans="1:7">
      <c r="A4" s="23" t="s">
        <v>564</v>
      </c>
      <c r="B4" s="5"/>
      <c r="C4" s="5"/>
      <c r="D4" s="5"/>
      <c r="E4" s="5"/>
      <c r="F4" s="5"/>
    </row>
    <row r="5" spans="1:7" ht="0.75" customHeight="1">
      <c r="B5" s="5"/>
      <c r="C5" s="5"/>
      <c r="D5" s="5"/>
      <c r="E5" s="5"/>
      <c r="F5" s="5"/>
    </row>
    <row r="6" spans="1:7" ht="27" customHeight="1">
      <c r="A6" s="21" t="s">
        <v>10</v>
      </c>
      <c r="B6" s="21" t="s">
        <v>21</v>
      </c>
      <c r="C6" s="21" t="s">
        <v>51</v>
      </c>
      <c r="D6" s="21" t="s">
        <v>52</v>
      </c>
      <c r="E6" s="21" t="s">
        <v>25</v>
      </c>
      <c r="F6" s="228" t="s">
        <v>238</v>
      </c>
      <c r="G6" s="29"/>
    </row>
    <row r="7" spans="1:7">
      <c r="A7" s="7">
        <v>1</v>
      </c>
      <c r="B7" s="21">
        <v>2</v>
      </c>
      <c r="C7" s="21">
        <v>3</v>
      </c>
      <c r="D7" s="21">
        <v>4</v>
      </c>
      <c r="E7" s="21">
        <v>6</v>
      </c>
      <c r="F7" s="228">
        <v>7</v>
      </c>
      <c r="G7" s="29"/>
    </row>
    <row r="8" spans="1:7" s="165" customFormat="1" ht="38.25">
      <c r="A8" s="96" t="s">
        <v>546</v>
      </c>
      <c r="B8" s="100" t="s">
        <v>565</v>
      </c>
      <c r="C8" s="27"/>
      <c r="D8" s="27"/>
      <c r="E8" s="37">
        <v>375302.5</v>
      </c>
      <c r="F8" s="100" t="s">
        <v>687</v>
      </c>
      <c r="G8" s="284"/>
    </row>
    <row r="9" spans="1:7" ht="22.5">
      <c r="A9" s="8" t="s">
        <v>56</v>
      </c>
      <c r="B9" s="9"/>
      <c r="C9" s="9"/>
      <c r="D9" s="9"/>
      <c r="E9" s="39">
        <f>E8</f>
        <v>375302.5</v>
      </c>
      <c r="F9" s="211"/>
      <c r="G9" s="29"/>
    </row>
    <row r="10" spans="1:7">
      <c r="A10" s="6"/>
      <c r="B10" s="10" t="s">
        <v>26</v>
      </c>
      <c r="C10" s="12" t="s">
        <v>9</v>
      </c>
      <c r="D10" s="12"/>
      <c r="E10" s="41">
        <f>E9</f>
        <v>375302.5</v>
      </c>
      <c r="F10" s="6"/>
    </row>
    <row r="11" spans="1:7">
      <c r="B11" s="5"/>
      <c r="C11" s="5"/>
      <c r="D11" s="5"/>
    </row>
    <row r="12" spans="1:7">
      <c r="B12" s="5"/>
      <c r="C12" s="5"/>
      <c r="D12" s="5"/>
      <c r="E12" s="5"/>
      <c r="F12" s="305"/>
    </row>
    <row r="13" spans="1:7">
      <c r="B13" s="5"/>
      <c r="C13" s="5"/>
      <c r="D13" s="5"/>
      <c r="E13" s="5"/>
    </row>
    <row r="14" spans="1:7">
      <c r="B14" s="5"/>
      <c r="C14" s="5"/>
      <c r="D14" s="5"/>
      <c r="E14" s="5"/>
    </row>
    <row r="15" spans="1:7">
      <c r="B15" s="5"/>
      <c r="C15" s="5"/>
      <c r="D15" s="5"/>
      <c r="E15" s="5"/>
    </row>
    <row r="16" spans="1:7">
      <c r="B16" s="5"/>
      <c r="C16" s="5"/>
      <c r="D16" s="5"/>
      <c r="E16" s="5"/>
    </row>
    <row r="17" spans="2:5">
      <c r="B17" s="5"/>
      <c r="C17" s="5"/>
      <c r="D17" s="5"/>
      <c r="E17" s="5"/>
    </row>
    <row r="18" spans="2:5">
      <c r="B18" s="5"/>
      <c r="C18" s="5"/>
      <c r="D18" s="5"/>
      <c r="E18" s="5"/>
    </row>
    <row r="19" spans="2:5">
      <c r="B19" s="5"/>
      <c r="C19" s="5"/>
      <c r="D19" s="5"/>
      <c r="E19" s="5"/>
    </row>
    <row r="20" spans="2:5">
      <c r="B20" s="5"/>
      <c r="C20" s="5"/>
      <c r="D20" s="5"/>
      <c r="E20" s="5"/>
    </row>
  </sheetData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&amp;C&amp;P&amp;RПриложение №1 к ПФХД №1   от 20.12.2023г.</oddHeader>
    <oddFooter>&amp;C18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J99"/>
  <sheetViews>
    <sheetView view="pageBreakPreview" topLeftCell="A67" zoomScaleSheetLayoutView="100" workbookViewId="0">
      <selection activeCell="A68" sqref="A68:G89"/>
    </sheetView>
  </sheetViews>
  <sheetFormatPr defaultColWidth="9.140625" defaultRowHeight="14.25"/>
  <cols>
    <col min="1" max="1" width="21.5703125" style="4" customWidth="1"/>
    <col min="2" max="2" width="34" style="4" customWidth="1"/>
    <col min="3" max="3" width="11.85546875" style="4" customWidth="1"/>
    <col min="4" max="4" width="14.85546875" style="4" customWidth="1"/>
    <col min="5" max="5" width="15.7109375" style="4" customWidth="1"/>
    <col min="6" max="6" width="64.5703125" style="4" customWidth="1"/>
    <col min="7" max="7" width="9.140625" style="4" hidden="1" customWidth="1"/>
    <col min="8" max="8" width="0.140625" style="4" customWidth="1"/>
    <col min="9" max="9" width="11.85546875" style="4" hidden="1" customWidth="1"/>
    <col min="10" max="10" width="9.140625" style="4" hidden="1" customWidth="1"/>
    <col min="11" max="16384" width="9.140625" style="4"/>
  </cols>
  <sheetData>
    <row r="1" spans="1:7" ht="12" customHeight="1">
      <c r="A1" s="556" t="s">
        <v>50</v>
      </c>
      <c r="B1" s="556"/>
      <c r="C1" s="556"/>
      <c r="D1" s="556"/>
      <c r="E1" s="556"/>
      <c r="F1" s="556"/>
    </row>
    <row r="2" spans="1:7">
      <c r="A2" s="554" t="s">
        <v>76</v>
      </c>
      <c r="B2" s="554"/>
      <c r="C2" s="554"/>
      <c r="D2" s="554"/>
      <c r="E2" s="554"/>
      <c r="F2" s="554"/>
    </row>
    <row r="3" spans="1:7">
      <c r="A3" s="554" t="s">
        <v>67</v>
      </c>
      <c r="B3" s="554"/>
      <c r="C3" s="554"/>
      <c r="D3" s="554"/>
      <c r="E3" s="554"/>
      <c r="F3" s="554"/>
    </row>
    <row r="4" spans="1:7">
      <c r="A4" s="23" t="s">
        <v>116</v>
      </c>
      <c r="B4" s="5"/>
      <c r="C4" s="5"/>
      <c r="D4" s="5"/>
      <c r="E4" s="5"/>
      <c r="F4" s="5"/>
    </row>
    <row r="5" spans="1:7" ht="0.75" customHeight="1">
      <c r="B5" s="5"/>
      <c r="C5" s="5"/>
      <c r="D5" s="5"/>
      <c r="E5" s="5"/>
      <c r="F5" s="5"/>
    </row>
    <row r="6" spans="1:7" ht="26.25" customHeight="1">
      <c r="A6" s="21" t="s">
        <v>10</v>
      </c>
      <c r="B6" s="21" t="s">
        <v>21</v>
      </c>
      <c r="C6" s="21" t="s">
        <v>51</v>
      </c>
      <c r="D6" s="21" t="s">
        <v>52</v>
      </c>
      <c r="E6" s="21" t="s">
        <v>25</v>
      </c>
      <c r="F6" s="228" t="s">
        <v>238</v>
      </c>
      <c r="G6" s="29"/>
    </row>
    <row r="7" spans="1:7">
      <c r="A7" s="7">
        <v>1</v>
      </c>
      <c r="B7" s="21">
        <v>2</v>
      </c>
      <c r="C7" s="21">
        <v>3</v>
      </c>
      <c r="D7" s="21">
        <v>4</v>
      </c>
      <c r="E7" s="21">
        <v>6</v>
      </c>
      <c r="F7" s="228">
        <v>7</v>
      </c>
      <c r="G7" s="29"/>
    </row>
    <row r="8" spans="1:7" ht="39" customHeight="1">
      <c r="A8" s="93" t="s">
        <v>539</v>
      </c>
      <c r="B8" s="100" t="s">
        <v>118</v>
      </c>
      <c r="C8" s="27">
        <v>1</v>
      </c>
      <c r="D8" s="37">
        <v>3181.5</v>
      </c>
      <c r="E8" s="37">
        <f>D8*C8</f>
        <v>3181.5</v>
      </c>
      <c r="F8" s="443" t="s">
        <v>720</v>
      </c>
      <c r="G8" s="29"/>
    </row>
    <row r="9" spans="1:7">
      <c r="A9" s="97"/>
      <c r="B9" s="97"/>
      <c r="C9" s="97"/>
      <c r="D9" s="97"/>
      <c r="E9" s="500">
        <f>SUM(E8:E8)</f>
        <v>3181.5</v>
      </c>
      <c r="F9" s="211"/>
      <c r="G9" s="29"/>
    </row>
    <row r="10" spans="1:7">
      <c r="A10" s="576" t="s">
        <v>99</v>
      </c>
      <c r="B10" s="576"/>
      <c r="C10" s="576"/>
      <c r="D10" s="576"/>
      <c r="E10" s="576"/>
      <c r="F10" s="211"/>
      <c r="G10" s="29"/>
    </row>
    <row r="11" spans="1:7" ht="39" customHeight="1">
      <c r="A11" s="93" t="s">
        <v>539</v>
      </c>
      <c r="B11" s="100" t="s">
        <v>121</v>
      </c>
      <c r="C11" s="446">
        <v>4</v>
      </c>
      <c r="D11" s="31">
        <v>10500</v>
      </c>
      <c r="E11" s="27">
        <f>C11*D11</f>
        <v>42000</v>
      </c>
      <c r="F11" s="211" t="s">
        <v>578</v>
      </c>
      <c r="G11" s="29"/>
    </row>
    <row r="12" spans="1:7">
      <c r="A12" s="98"/>
      <c r="B12" s="27"/>
      <c r="C12" s="27"/>
      <c r="D12" s="37" t="s">
        <v>11</v>
      </c>
      <c r="E12" s="499">
        <f>SUM(E11:E11)</f>
        <v>42000</v>
      </c>
      <c r="F12" s="211"/>
      <c r="G12" s="29"/>
    </row>
    <row r="13" spans="1:7" ht="22.5">
      <c r="A13" s="8" t="s">
        <v>56</v>
      </c>
      <c r="B13" s="9"/>
      <c r="C13" s="9"/>
      <c r="D13" s="9"/>
      <c r="E13" s="39">
        <f>E9+E12</f>
        <v>45181.5</v>
      </c>
      <c r="F13" s="211"/>
      <c r="G13" s="29"/>
    </row>
    <row r="14" spans="1:7">
      <c r="A14" s="91"/>
      <c r="B14" s="92" t="s">
        <v>122</v>
      </c>
      <c r="C14" s="24"/>
      <c r="D14" s="31"/>
      <c r="E14" s="31"/>
      <c r="F14" s="211"/>
      <c r="G14" s="29"/>
    </row>
    <row r="15" spans="1:7" ht="51" customHeight="1">
      <c r="A15" s="93" t="s">
        <v>538</v>
      </c>
      <c r="B15" s="54" t="s">
        <v>123</v>
      </c>
      <c r="C15" s="52">
        <v>2</v>
      </c>
      <c r="D15" s="63">
        <v>23000</v>
      </c>
      <c r="E15" s="85">
        <f>D15*C15</f>
        <v>46000</v>
      </c>
      <c r="F15" s="213" t="s">
        <v>270</v>
      </c>
      <c r="G15" s="29"/>
    </row>
    <row r="16" spans="1:7" ht="38.25">
      <c r="A16" s="93"/>
      <c r="B16" s="54" t="s">
        <v>124</v>
      </c>
      <c r="C16" s="99">
        <v>1</v>
      </c>
      <c r="D16" s="57">
        <v>7600</v>
      </c>
      <c r="E16" s="128">
        <f>C16*D16</f>
        <v>7600</v>
      </c>
      <c r="F16" s="443" t="s">
        <v>721</v>
      </c>
      <c r="G16" s="29"/>
    </row>
    <row r="17" spans="1:9" ht="14.25" customHeight="1">
      <c r="A17" s="93"/>
      <c r="B17" s="54" t="s">
        <v>125</v>
      </c>
      <c r="C17" s="24">
        <v>2</v>
      </c>
      <c r="D17" s="31">
        <v>2000</v>
      </c>
      <c r="E17" s="123">
        <f>C17*D17</f>
        <v>4000</v>
      </c>
      <c r="F17" s="211" t="s">
        <v>271</v>
      </c>
      <c r="G17" s="29"/>
    </row>
    <row r="18" spans="1:9" ht="14.25" customHeight="1">
      <c r="A18" s="93"/>
      <c r="B18" s="54" t="s">
        <v>126</v>
      </c>
      <c r="C18" s="24">
        <v>2</v>
      </c>
      <c r="D18" s="31">
        <v>2500</v>
      </c>
      <c r="E18" s="123">
        <v>5000</v>
      </c>
      <c r="F18" s="443" t="s">
        <v>271</v>
      </c>
      <c r="G18" s="29"/>
    </row>
    <row r="19" spans="1:9" ht="24" customHeight="1">
      <c r="A19" s="93"/>
      <c r="B19" s="54" t="s">
        <v>119</v>
      </c>
      <c r="C19" s="24">
        <v>1</v>
      </c>
      <c r="D19" s="31">
        <v>30000</v>
      </c>
      <c r="E19" s="37">
        <f>C19*D19</f>
        <v>30000</v>
      </c>
      <c r="F19" s="211" t="s">
        <v>354</v>
      </c>
      <c r="G19" s="29"/>
    </row>
    <row r="20" spans="1:9" ht="17.25" customHeight="1">
      <c r="A20" s="93"/>
      <c r="B20" s="54" t="s">
        <v>723</v>
      </c>
      <c r="C20" s="24">
        <v>1</v>
      </c>
      <c r="D20" s="31">
        <v>10500</v>
      </c>
      <c r="E20" s="37">
        <f>C20*D20</f>
        <v>10500</v>
      </c>
      <c r="F20" s="253" t="s">
        <v>722</v>
      </c>
      <c r="G20" s="29"/>
    </row>
    <row r="21" spans="1:9" ht="24.75" customHeight="1">
      <c r="A21" s="93"/>
      <c r="B21" s="80" t="s">
        <v>579</v>
      </c>
      <c r="C21" s="24">
        <v>2</v>
      </c>
      <c r="D21" s="31">
        <v>5000</v>
      </c>
      <c r="E21" s="37">
        <f>C21*D21</f>
        <v>10000</v>
      </c>
      <c r="F21" s="253" t="s">
        <v>354</v>
      </c>
      <c r="G21" s="29"/>
    </row>
    <row r="22" spans="1:9" ht="36" customHeight="1">
      <c r="A22" s="93"/>
      <c r="B22" s="54" t="s">
        <v>117</v>
      </c>
      <c r="C22" s="52">
        <v>1</v>
      </c>
      <c r="D22" s="63">
        <v>24492</v>
      </c>
      <c r="E22" s="63">
        <f>C22*D22</f>
        <v>24492</v>
      </c>
      <c r="F22" s="211" t="s">
        <v>269</v>
      </c>
      <c r="G22" s="29"/>
    </row>
    <row r="23" spans="1:9" ht="39" customHeight="1">
      <c r="A23" s="93"/>
      <c r="B23" s="80" t="s">
        <v>118</v>
      </c>
      <c r="C23" s="71">
        <v>1</v>
      </c>
      <c r="D23" s="85">
        <v>818.5</v>
      </c>
      <c r="E23" s="85">
        <f>D23*C23</f>
        <v>818.5</v>
      </c>
      <c r="F23" s="211" t="s">
        <v>693</v>
      </c>
      <c r="G23" s="29"/>
    </row>
    <row r="24" spans="1:9" ht="22.5">
      <c r="A24" s="8" t="s">
        <v>56</v>
      </c>
      <c r="B24" s="9"/>
      <c r="C24" s="9"/>
      <c r="D24" s="9"/>
      <c r="E24" s="39">
        <f>SUM(E15:E23)</f>
        <v>138410.5</v>
      </c>
      <c r="F24" s="212"/>
      <c r="G24" s="29"/>
    </row>
    <row r="25" spans="1:9" s="165" customFormat="1" ht="25.5">
      <c r="A25" s="96" t="s">
        <v>546</v>
      </c>
      <c r="B25" s="100" t="s">
        <v>127</v>
      </c>
      <c r="C25" s="27"/>
      <c r="D25" s="27"/>
      <c r="E25" s="37"/>
      <c r="F25" s="297" t="s">
        <v>272</v>
      </c>
      <c r="G25" s="284"/>
    </row>
    <row r="26" spans="1:9" s="165" customFormat="1" ht="25.5" customHeight="1">
      <c r="A26" s="96"/>
      <c r="B26" s="100" t="s">
        <v>128</v>
      </c>
      <c r="C26" s="27"/>
      <c r="D26" s="37"/>
      <c r="E26" s="101">
        <v>2816865</v>
      </c>
      <c r="F26" s="253" t="s">
        <v>688</v>
      </c>
      <c r="G26" s="284"/>
    </row>
    <row r="27" spans="1:9" s="165" customFormat="1" ht="25.5">
      <c r="A27" s="96"/>
      <c r="B27" s="100" t="s">
        <v>129</v>
      </c>
      <c r="C27" s="27"/>
      <c r="D27" s="37"/>
      <c r="E27" s="101">
        <v>2581569</v>
      </c>
      <c r="F27" s="297" t="s">
        <v>689</v>
      </c>
      <c r="G27" s="284"/>
    </row>
    <row r="28" spans="1:9" s="165" customFormat="1">
      <c r="A28" s="96"/>
      <c r="B28" s="100" t="s">
        <v>130</v>
      </c>
      <c r="C28" s="37"/>
      <c r="D28" s="37"/>
      <c r="E28" s="101">
        <v>2290512</v>
      </c>
      <c r="F28" s="297" t="s">
        <v>690</v>
      </c>
      <c r="G28" s="284"/>
    </row>
    <row r="29" spans="1:9" s="165" customFormat="1" ht="25.5">
      <c r="A29" s="96"/>
      <c r="B29" s="100" t="s">
        <v>325</v>
      </c>
      <c r="C29" s="37">
        <v>1</v>
      </c>
      <c r="D29" s="37">
        <v>47742</v>
      </c>
      <c r="E29" s="372">
        <f>C29*D29</f>
        <v>47742</v>
      </c>
      <c r="F29" s="297" t="s">
        <v>691</v>
      </c>
      <c r="G29" s="284"/>
      <c r="I29" s="384"/>
    </row>
    <row r="30" spans="1:9" ht="22.5">
      <c r="A30" s="8" t="s">
        <v>56</v>
      </c>
      <c r="B30" s="9"/>
      <c r="C30" s="9"/>
      <c r="D30" s="9"/>
      <c r="E30" s="39">
        <f>SUM(E26:E29)</f>
        <v>7736688</v>
      </c>
      <c r="F30" s="211"/>
      <c r="G30" s="29"/>
    </row>
    <row r="31" spans="1:9" ht="41.25" customHeight="1">
      <c r="A31" s="102" t="s">
        <v>541</v>
      </c>
      <c r="B31" s="54" t="s">
        <v>131</v>
      </c>
      <c r="C31" s="24">
        <v>2</v>
      </c>
      <c r="D31" s="31">
        <v>20000</v>
      </c>
      <c r="E31" s="123">
        <f>D31*C31</f>
        <v>40000</v>
      </c>
      <c r="F31" s="52" t="s">
        <v>605</v>
      </c>
      <c r="G31" s="52"/>
      <c r="I31" s="305"/>
    </row>
    <row r="32" spans="1:9" ht="51">
      <c r="A32" s="50"/>
      <c r="B32" s="44" t="s">
        <v>119</v>
      </c>
      <c r="C32" s="24">
        <v>1</v>
      </c>
      <c r="D32" s="31">
        <v>126990</v>
      </c>
      <c r="E32" s="88">
        <f>D32*C32</f>
        <v>126990</v>
      </c>
      <c r="F32" s="205" t="s">
        <v>333</v>
      </c>
      <c r="G32" s="205"/>
    </row>
    <row r="33" spans="1:7" ht="30.75" customHeight="1">
      <c r="A33" s="50"/>
      <c r="B33" s="35" t="s">
        <v>125</v>
      </c>
      <c r="C33" s="24">
        <v>2</v>
      </c>
      <c r="D33" s="31">
        <v>25780</v>
      </c>
      <c r="E33" s="123">
        <f>D33*C33</f>
        <v>51560</v>
      </c>
      <c r="F33" s="405" t="s">
        <v>535</v>
      </c>
      <c r="G33" s="209"/>
    </row>
    <row r="34" spans="1:7" ht="28.5" customHeight="1">
      <c r="A34" s="50"/>
      <c r="B34" s="44" t="s">
        <v>126</v>
      </c>
      <c r="C34" s="24">
        <v>1</v>
      </c>
      <c r="D34" s="31">
        <v>22400</v>
      </c>
      <c r="E34" s="123">
        <f>D34*C34</f>
        <v>22400</v>
      </c>
      <c r="F34" s="574" t="s">
        <v>273</v>
      </c>
      <c r="G34" s="575"/>
    </row>
    <row r="35" spans="1:7" ht="25.5">
      <c r="A35" s="102"/>
      <c r="B35" s="104" t="s">
        <v>133</v>
      </c>
      <c r="C35" s="24">
        <v>1</v>
      </c>
      <c r="D35" s="31">
        <v>35000</v>
      </c>
      <c r="E35" s="123">
        <f>C35*D35</f>
        <v>35000</v>
      </c>
      <c r="F35" s="186" t="s">
        <v>275</v>
      </c>
      <c r="G35" s="210"/>
    </row>
    <row r="36" spans="1:7" ht="51">
      <c r="A36" s="50"/>
      <c r="B36" s="103" t="s">
        <v>132</v>
      </c>
      <c r="C36" s="24">
        <v>1</v>
      </c>
      <c r="D36" s="31">
        <v>88450</v>
      </c>
      <c r="E36" s="123">
        <f>D36*C36</f>
        <v>88450</v>
      </c>
      <c r="F36" s="52" t="s">
        <v>274</v>
      </c>
      <c r="G36" s="52"/>
    </row>
    <row r="37" spans="1:7" ht="38.25">
      <c r="A37" s="50"/>
      <c r="B37" s="103" t="s">
        <v>602</v>
      </c>
      <c r="C37" s="24">
        <v>1</v>
      </c>
      <c r="D37" s="31">
        <v>95550</v>
      </c>
      <c r="E37" s="123">
        <f>D37*C37</f>
        <v>95550</v>
      </c>
      <c r="F37" s="52" t="s">
        <v>603</v>
      </c>
      <c r="G37" s="52"/>
    </row>
    <row r="38" spans="1:7" ht="38.25">
      <c r="A38" s="50"/>
      <c r="B38" s="103" t="s">
        <v>604</v>
      </c>
      <c r="C38" s="24">
        <v>1</v>
      </c>
      <c r="D38" s="31">
        <v>51000</v>
      </c>
      <c r="E38" s="123">
        <f>D38*C38</f>
        <v>51000</v>
      </c>
      <c r="F38" s="442" t="s">
        <v>724</v>
      </c>
      <c r="G38" s="52"/>
    </row>
    <row r="39" spans="1:7" ht="22.5">
      <c r="A39" s="8" t="s">
        <v>56</v>
      </c>
      <c r="B39" s="9"/>
      <c r="C39" s="9"/>
      <c r="D39" s="9"/>
      <c r="E39" s="39">
        <f>SUM(E31:E38)</f>
        <v>510950</v>
      </c>
      <c r="F39" s="6"/>
    </row>
    <row r="40" spans="1:7" ht="12.75" customHeight="1">
      <c r="A40" s="105"/>
      <c r="B40" s="106" t="s">
        <v>113</v>
      </c>
      <c r="C40" s="107"/>
      <c r="D40" s="108"/>
      <c r="E40" s="31"/>
      <c r="F40" s="6"/>
    </row>
    <row r="41" spans="1:7" ht="51.75" customHeight="1">
      <c r="A41" s="93" t="s">
        <v>542</v>
      </c>
      <c r="B41" s="109" t="s">
        <v>134</v>
      </c>
      <c r="C41" s="94">
        <v>2</v>
      </c>
      <c r="D41" s="130">
        <v>37914.5</v>
      </c>
      <c r="E41" s="85">
        <f>D41*C41</f>
        <v>75829</v>
      </c>
      <c r="F41" s="214" t="s">
        <v>552</v>
      </c>
      <c r="G41" s="214"/>
    </row>
    <row r="42" spans="1:7" ht="51">
      <c r="A42" s="93"/>
      <c r="B42" s="110" t="s">
        <v>135</v>
      </c>
      <c r="C42" s="52">
        <v>2</v>
      </c>
      <c r="D42" s="131">
        <v>5928</v>
      </c>
      <c r="E42" s="85">
        <f>D42*C42</f>
        <v>11856</v>
      </c>
      <c r="F42" s="205" t="s">
        <v>622</v>
      </c>
      <c r="G42" s="205"/>
    </row>
    <row r="43" spans="1:7" ht="38.25">
      <c r="A43" s="93"/>
      <c r="B43" s="54" t="s">
        <v>136</v>
      </c>
      <c r="C43" s="24">
        <v>1</v>
      </c>
      <c r="D43" s="132">
        <v>4800</v>
      </c>
      <c r="E43" s="101">
        <f>C43*D43</f>
        <v>4800</v>
      </c>
      <c r="F43" s="205" t="s">
        <v>553</v>
      </c>
      <c r="G43" s="205"/>
    </row>
    <row r="44" spans="1:7" ht="24" customHeight="1">
      <c r="A44" s="93"/>
      <c r="B44" s="111" t="s">
        <v>137</v>
      </c>
      <c r="C44" s="52">
        <v>1</v>
      </c>
      <c r="D44" s="132">
        <v>24000</v>
      </c>
      <c r="E44" s="123">
        <f>C44*D44</f>
        <v>24000</v>
      </c>
      <c r="F44" s="52" t="s">
        <v>725</v>
      </c>
      <c r="G44" s="52"/>
    </row>
    <row r="45" spans="1:7" ht="12.75" customHeight="1">
      <c r="A45" s="113"/>
      <c r="B45" s="107"/>
      <c r="C45" s="24"/>
      <c r="D45" s="132"/>
      <c r="E45" s="138">
        <f>SUM(E41:E44)</f>
        <v>116485</v>
      </c>
      <c r="F45" s="6"/>
    </row>
    <row r="46" spans="1:7" ht="0.75" hidden="1" customHeight="1">
      <c r="A46" s="114"/>
      <c r="B46" s="115"/>
      <c r="C46" s="115"/>
      <c r="D46" s="116"/>
      <c r="E46" s="45"/>
      <c r="F46" s="6"/>
    </row>
    <row r="47" spans="1:7" hidden="1">
      <c r="A47" s="114"/>
      <c r="B47" s="115"/>
      <c r="C47" s="115"/>
      <c r="D47" s="116"/>
      <c r="E47" s="45"/>
      <c r="F47" s="6"/>
    </row>
    <row r="48" spans="1:7" hidden="1">
      <c r="A48" s="114"/>
      <c r="B48" s="115"/>
      <c r="C48" s="115"/>
      <c r="D48" s="116"/>
      <c r="E48" s="45"/>
      <c r="F48" s="6"/>
    </row>
    <row r="49" spans="1:7" hidden="1">
      <c r="A49" s="114"/>
      <c r="B49" s="115"/>
      <c r="C49" s="115"/>
      <c r="D49" s="116"/>
      <c r="E49" s="45"/>
      <c r="F49" s="6"/>
    </row>
    <row r="50" spans="1:7" hidden="1">
      <c r="A50" s="114"/>
      <c r="B50" s="115"/>
      <c r="C50" s="115"/>
      <c r="D50" s="116"/>
      <c r="E50" s="45"/>
      <c r="F50" s="6"/>
    </row>
    <row r="51" spans="1:7" ht="12" customHeight="1">
      <c r="A51" s="91"/>
      <c r="B51" s="92" t="s">
        <v>122</v>
      </c>
      <c r="C51" s="24"/>
      <c r="D51" s="132"/>
      <c r="E51" s="46"/>
      <c r="F51" s="6"/>
    </row>
    <row r="52" spans="1:7" ht="38.25" customHeight="1">
      <c r="A52" s="93" t="s">
        <v>542</v>
      </c>
      <c r="B52" s="54" t="s">
        <v>124</v>
      </c>
      <c r="C52" s="117">
        <v>8</v>
      </c>
      <c r="D52" s="134">
        <v>5100</v>
      </c>
      <c r="E52" s="128">
        <f>C52*D52</f>
        <v>40800</v>
      </c>
      <c r="F52" s="205" t="s">
        <v>623</v>
      </c>
      <c r="G52" s="205"/>
    </row>
    <row r="53" spans="1:7" ht="42" customHeight="1">
      <c r="A53" s="93"/>
      <c r="B53" s="80" t="s">
        <v>118</v>
      </c>
      <c r="C53" s="71">
        <v>30</v>
      </c>
      <c r="D53" s="135">
        <v>800</v>
      </c>
      <c r="E53" s="85">
        <f>C53*D53</f>
        <v>24000</v>
      </c>
      <c r="F53" s="196" t="s">
        <v>726</v>
      </c>
      <c r="G53" s="196"/>
    </row>
    <row r="54" spans="1:7" ht="25.5" customHeight="1">
      <c r="A54" s="93"/>
      <c r="B54" s="81" t="s">
        <v>125</v>
      </c>
      <c r="C54" s="83">
        <v>1</v>
      </c>
      <c r="D54" s="136">
        <v>32400</v>
      </c>
      <c r="E54" s="123">
        <f>C54*D54</f>
        <v>32400</v>
      </c>
      <c r="F54" s="216" t="s">
        <v>727</v>
      </c>
      <c r="G54" s="217"/>
    </row>
    <row r="55" spans="1:7" ht="51">
      <c r="A55" s="93"/>
      <c r="B55" s="121" t="s">
        <v>123</v>
      </c>
      <c r="C55" s="52">
        <v>4</v>
      </c>
      <c r="D55" s="131">
        <v>32500</v>
      </c>
      <c r="E55" s="85">
        <f>D55*C55</f>
        <v>130000</v>
      </c>
      <c r="F55" s="218" t="s">
        <v>278</v>
      </c>
      <c r="G55" s="219"/>
    </row>
    <row r="56" spans="1:7" ht="25.5">
      <c r="A56" s="124"/>
      <c r="B56" s="125" t="s">
        <v>140</v>
      </c>
      <c r="C56" s="24">
        <v>1</v>
      </c>
      <c r="D56" s="132">
        <v>20000</v>
      </c>
      <c r="E56" s="123">
        <f>D56*C56</f>
        <v>20000</v>
      </c>
      <c r="F56" s="186" t="s">
        <v>279</v>
      </c>
      <c r="G56" s="210"/>
    </row>
    <row r="57" spans="1:7" ht="49.5" customHeight="1">
      <c r="A57" s="122"/>
      <c r="B57" s="126" t="s">
        <v>119</v>
      </c>
      <c r="C57" s="52">
        <v>1</v>
      </c>
      <c r="D57" s="131">
        <v>84000</v>
      </c>
      <c r="E57" s="85">
        <f>D57*C57</f>
        <v>84000</v>
      </c>
      <c r="F57" s="205" t="s">
        <v>624</v>
      </c>
      <c r="G57" s="205"/>
    </row>
    <row r="58" spans="1:7" ht="52.5" customHeight="1">
      <c r="A58" s="127"/>
      <c r="B58" s="95" t="s">
        <v>141</v>
      </c>
      <c r="C58" s="32">
        <v>2</v>
      </c>
      <c r="D58" s="137">
        <v>80205.600000000006</v>
      </c>
      <c r="E58" s="37">
        <f>C58*D58</f>
        <v>160411.20000000001</v>
      </c>
      <c r="F58" s="220" t="s">
        <v>349</v>
      </c>
      <c r="G58" s="220"/>
    </row>
    <row r="59" spans="1:7" ht="63.75">
      <c r="A59" s="93"/>
      <c r="B59" s="54" t="s">
        <v>142</v>
      </c>
      <c r="C59" s="52">
        <v>1</v>
      </c>
      <c r="D59" s="131">
        <v>30000</v>
      </c>
      <c r="E59" s="128">
        <v>30000</v>
      </c>
      <c r="F59" s="205" t="s">
        <v>280</v>
      </c>
      <c r="G59" s="205"/>
    </row>
    <row r="60" spans="1:7" ht="17.25" customHeight="1">
      <c r="A60" s="93"/>
      <c r="B60" s="100" t="s">
        <v>345</v>
      </c>
      <c r="C60" s="27">
        <v>1</v>
      </c>
      <c r="D60" s="37">
        <v>65124</v>
      </c>
      <c r="E60" s="88">
        <v>65124</v>
      </c>
      <c r="F60" s="404" t="s">
        <v>533</v>
      </c>
      <c r="G60" s="219"/>
    </row>
    <row r="61" spans="1:7" ht="14.25" customHeight="1">
      <c r="A61" s="96"/>
      <c r="B61" s="80" t="s">
        <v>143</v>
      </c>
      <c r="C61" s="71">
        <v>2</v>
      </c>
      <c r="D61" s="85">
        <v>10000</v>
      </c>
      <c r="E61" s="128">
        <f>D61*C61</f>
        <v>20000</v>
      </c>
      <c r="F61" s="206" t="s">
        <v>281</v>
      </c>
      <c r="G61" s="221"/>
    </row>
    <row r="62" spans="1:7" s="165" customFormat="1" ht="15.75" customHeight="1">
      <c r="A62" s="96"/>
      <c r="B62" s="80" t="s">
        <v>144</v>
      </c>
      <c r="C62" s="71">
        <v>2</v>
      </c>
      <c r="D62" s="85">
        <v>57864</v>
      </c>
      <c r="E62" s="128">
        <f>D62*C62</f>
        <v>115728</v>
      </c>
      <c r="F62" s="254" t="s">
        <v>550</v>
      </c>
      <c r="G62" s="255"/>
    </row>
    <row r="63" spans="1:7" s="165" customFormat="1" ht="66" customHeight="1">
      <c r="A63" s="96"/>
      <c r="B63" s="80" t="s">
        <v>145</v>
      </c>
      <c r="C63" s="71">
        <v>2</v>
      </c>
      <c r="D63" s="85">
        <v>1141920</v>
      </c>
      <c r="E63" s="57">
        <f>C63*D63</f>
        <v>2283840</v>
      </c>
      <c r="F63" s="254" t="s">
        <v>695</v>
      </c>
      <c r="G63" s="298"/>
    </row>
    <row r="64" spans="1:7" s="165" customFormat="1" ht="54.75" customHeight="1">
      <c r="A64" s="93"/>
      <c r="B64" s="54" t="s">
        <v>625</v>
      </c>
      <c r="C64" s="52">
        <v>1</v>
      </c>
      <c r="D64" s="63">
        <v>89758</v>
      </c>
      <c r="E64" s="57">
        <f>C64*D64</f>
        <v>89758</v>
      </c>
      <c r="F64" s="206" t="s">
        <v>692</v>
      </c>
      <c r="G64" s="298"/>
    </row>
    <row r="65" spans="1:7" ht="52.5" customHeight="1">
      <c r="A65" s="96"/>
      <c r="B65" s="80" t="s">
        <v>312</v>
      </c>
      <c r="C65" s="71">
        <v>1</v>
      </c>
      <c r="D65" s="85">
        <v>3500</v>
      </c>
      <c r="E65" s="128">
        <f>C65*D65</f>
        <v>3500</v>
      </c>
      <c r="F65" s="206" t="s">
        <v>313</v>
      </c>
      <c r="G65" s="222"/>
    </row>
    <row r="66" spans="1:7" ht="51">
      <c r="A66" s="93"/>
      <c r="B66" s="109" t="s">
        <v>134</v>
      </c>
      <c r="C66" s="94">
        <v>1</v>
      </c>
      <c r="D66" s="130">
        <v>15663</v>
      </c>
      <c r="E66" s="85">
        <f>D66*C66</f>
        <v>15663</v>
      </c>
      <c r="F66" s="214" t="s">
        <v>551</v>
      </c>
      <c r="G66" s="214"/>
    </row>
    <row r="67" spans="1:7" ht="38.25">
      <c r="A67" s="93"/>
      <c r="B67" s="54" t="s">
        <v>136</v>
      </c>
      <c r="C67" s="24">
        <v>1</v>
      </c>
      <c r="D67" s="132">
        <v>1200</v>
      </c>
      <c r="E67" s="101">
        <f>C67*D67</f>
        <v>1200</v>
      </c>
      <c r="F67" s="205" t="s">
        <v>348</v>
      </c>
      <c r="G67" s="205"/>
    </row>
    <row r="68" spans="1:7" ht="25.5">
      <c r="A68" s="93"/>
      <c r="B68" s="118" t="s">
        <v>139</v>
      </c>
      <c r="C68" s="24">
        <v>1</v>
      </c>
      <c r="D68" s="132">
        <v>10000</v>
      </c>
      <c r="E68" s="123">
        <v>10000</v>
      </c>
      <c r="F68" s="24" t="s">
        <v>276</v>
      </c>
      <c r="G68" s="24"/>
    </row>
    <row r="69" spans="1:7" ht="53.25" customHeight="1">
      <c r="A69" s="93"/>
      <c r="B69" s="119" t="s">
        <v>392</v>
      </c>
      <c r="C69" s="24">
        <v>1</v>
      </c>
      <c r="D69" s="132">
        <v>3000</v>
      </c>
      <c r="E69" s="123">
        <v>3000</v>
      </c>
      <c r="F69" s="24" t="s">
        <v>277</v>
      </c>
      <c r="G69" s="24"/>
    </row>
    <row r="70" spans="1:7" ht="25.5">
      <c r="A70" s="102"/>
      <c r="B70" s="120" t="s">
        <v>311</v>
      </c>
      <c r="C70" s="24">
        <v>1</v>
      </c>
      <c r="D70" s="132">
        <v>10000</v>
      </c>
      <c r="E70" s="123">
        <f>C70*D70</f>
        <v>10000</v>
      </c>
      <c r="F70" s="24" t="s">
        <v>343</v>
      </c>
      <c r="G70" s="24"/>
    </row>
    <row r="71" spans="1:7" ht="39" customHeight="1">
      <c r="A71" s="93"/>
      <c r="B71" s="111" t="s">
        <v>137</v>
      </c>
      <c r="C71" s="30">
        <v>1</v>
      </c>
      <c r="D71" s="53">
        <v>6000</v>
      </c>
      <c r="E71" s="264">
        <f>C71*D71</f>
        <v>6000</v>
      </c>
      <c r="F71" s="577" t="s">
        <v>487</v>
      </c>
      <c r="G71" s="577"/>
    </row>
    <row r="72" spans="1:7" ht="25.5">
      <c r="A72" s="50"/>
      <c r="B72" s="103" t="s">
        <v>346</v>
      </c>
      <c r="C72" s="24">
        <v>1</v>
      </c>
      <c r="D72" s="31">
        <v>1000</v>
      </c>
      <c r="E72" s="123">
        <f t="shared" ref="E72:E77" si="0">D72*C72</f>
        <v>1000</v>
      </c>
      <c r="F72" s="52" t="s">
        <v>347</v>
      </c>
      <c r="G72" s="52"/>
    </row>
    <row r="73" spans="1:7">
      <c r="A73" s="50"/>
      <c r="B73" s="103" t="s">
        <v>391</v>
      </c>
      <c r="C73" s="24">
        <v>5</v>
      </c>
      <c r="D73" s="31">
        <v>1000</v>
      </c>
      <c r="E73" s="123">
        <f t="shared" si="0"/>
        <v>5000</v>
      </c>
      <c r="F73" s="71" t="s">
        <v>479</v>
      </c>
      <c r="G73" s="52"/>
    </row>
    <row r="74" spans="1:7" ht="25.5">
      <c r="A74" s="50"/>
      <c r="B74" s="103" t="s">
        <v>626</v>
      </c>
      <c r="C74" s="24">
        <v>1</v>
      </c>
      <c r="D74" s="31">
        <v>20000</v>
      </c>
      <c r="E74" s="123">
        <f t="shared" ref="E74:E76" si="1">D74*C74</f>
        <v>20000</v>
      </c>
      <c r="F74" s="71" t="s">
        <v>747</v>
      </c>
      <c r="G74" s="52"/>
    </row>
    <row r="75" spans="1:7" ht="25.5">
      <c r="A75" s="50"/>
      <c r="B75" s="80" t="s">
        <v>627</v>
      </c>
      <c r="C75" s="24">
        <v>1</v>
      </c>
      <c r="D75" s="31">
        <v>10000</v>
      </c>
      <c r="E75" s="123">
        <f t="shared" si="1"/>
        <v>10000</v>
      </c>
      <c r="F75" s="205" t="s">
        <v>682</v>
      </c>
      <c r="G75" s="52"/>
    </row>
    <row r="76" spans="1:7" ht="38.25">
      <c r="A76" s="50"/>
      <c r="B76" s="80" t="s">
        <v>628</v>
      </c>
      <c r="C76" s="24">
        <v>1</v>
      </c>
      <c r="D76" s="31">
        <v>20000</v>
      </c>
      <c r="E76" s="123">
        <f t="shared" si="1"/>
        <v>20000</v>
      </c>
      <c r="F76" s="205" t="s">
        <v>683</v>
      </c>
      <c r="G76" s="52"/>
    </row>
    <row r="77" spans="1:7" ht="38.25">
      <c r="A77" s="50"/>
      <c r="B77" s="80" t="s">
        <v>629</v>
      </c>
      <c r="C77" s="24">
        <v>1</v>
      </c>
      <c r="D77" s="31">
        <v>25000</v>
      </c>
      <c r="E77" s="123">
        <f t="shared" si="0"/>
        <v>25000</v>
      </c>
      <c r="F77" s="52" t="s">
        <v>354</v>
      </c>
      <c r="G77" s="52"/>
    </row>
    <row r="78" spans="1:7">
      <c r="A78" s="93"/>
      <c r="B78" s="54"/>
      <c r="C78" s="24"/>
      <c r="D78" s="31"/>
      <c r="E78" s="129">
        <f>SUM(E52:E77)</f>
        <v>3226424.2</v>
      </c>
      <c r="F78" s="6"/>
    </row>
    <row r="79" spans="1:7" ht="15" customHeight="1">
      <c r="A79" s="576" t="s">
        <v>99</v>
      </c>
      <c r="B79" s="576"/>
      <c r="C79" s="576"/>
      <c r="D79" s="576"/>
      <c r="E79" s="576"/>
      <c r="F79" s="6"/>
    </row>
    <row r="80" spans="1:7" s="165" customFormat="1" ht="37.5" customHeight="1">
      <c r="A80" s="93" t="s">
        <v>542</v>
      </c>
      <c r="B80" s="391" t="s">
        <v>146</v>
      </c>
      <c r="C80" s="74">
        <v>4</v>
      </c>
      <c r="D80" s="300">
        <v>42000</v>
      </c>
      <c r="E80" s="301">
        <f>C80*D80</f>
        <v>168000</v>
      </c>
      <c r="F80" s="302" t="s">
        <v>621</v>
      </c>
      <c r="G80" s="302"/>
    </row>
    <row r="81" spans="1:8">
      <c r="A81" s="93"/>
      <c r="B81" s="54"/>
      <c r="C81" s="52"/>
      <c r="D81" s="63"/>
      <c r="E81" s="498">
        <f>SUM(E80:E80)</f>
        <v>168000</v>
      </c>
      <c r="F81" s="6"/>
    </row>
    <row r="82" spans="1:8" ht="22.5">
      <c r="A82" s="8" t="s">
        <v>56</v>
      </c>
      <c r="B82" s="9"/>
      <c r="C82" s="9"/>
      <c r="D82" s="9"/>
      <c r="E82" s="39">
        <f>E81+E78+E45</f>
        <v>3510909.2</v>
      </c>
      <c r="F82" s="6"/>
    </row>
    <row r="83" spans="1:8" s="165" customFormat="1">
      <c r="A83" s="98"/>
      <c r="B83" s="286" t="s">
        <v>336</v>
      </c>
      <c r="C83" s="27"/>
      <c r="D83" s="37"/>
      <c r="E83" s="37"/>
      <c r="F83" s="253"/>
      <c r="G83" s="284"/>
    </row>
    <row r="84" spans="1:8" s="165" customFormat="1" ht="14.25" customHeight="1">
      <c r="A84" s="96" t="s">
        <v>543</v>
      </c>
      <c r="B84" s="80" t="s">
        <v>125</v>
      </c>
      <c r="C84" s="27">
        <v>3</v>
      </c>
      <c r="D84" s="37">
        <v>10000</v>
      </c>
      <c r="E84" s="123">
        <f>C84*D84</f>
        <v>30000</v>
      </c>
      <c r="F84" s="253" t="s">
        <v>271</v>
      </c>
      <c r="G84" s="284"/>
    </row>
    <row r="85" spans="1:8" s="165" customFormat="1" ht="14.25" customHeight="1">
      <c r="A85" s="96"/>
      <c r="B85" s="80" t="s">
        <v>126</v>
      </c>
      <c r="C85" s="27">
        <v>3</v>
      </c>
      <c r="D85" s="37">
        <v>5000</v>
      </c>
      <c r="E85" s="123">
        <f>C85*D85</f>
        <v>15000</v>
      </c>
      <c r="F85" s="253" t="s">
        <v>271</v>
      </c>
      <c r="G85" s="284"/>
    </row>
    <row r="86" spans="1:8" s="165" customFormat="1" ht="24.75" customHeight="1">
      <c r="A86" s="96"/>
      <c r="B86" s="80" t="s">
        <v>338</v>
      </c>
      <c r="C86" s="27">
        <v>2</v>
      </c>
      <c r="D86" s="37">
        <v>20393</v>
      </c>
      <c r="E86" s="123">
        <f>C86*D86</f>
        <v>40786</v>
      </c>
      <c r="F86" s="253" t="s">
        <v>702</v>
      </c>
      <c r="G86" s="284"/>
    </row>
    <row r="87" spans="1:8" s="165" customFormat="1" ht="18.75" customHeight="1">
      <c r="A87" s="96"/>
      <c r="B87" s="80" t="s">
        <v>355</v>
      </c>
      <c r="C87" s="27">
        <v>1</v>
      </c>
      <c r="D87" s="37">
        <v>35000</v>
      </c>
      <c r="E87" s="123">
        <f>C87*D87</f>
        <v>35000</v>
      </c>
      <c r="F87" s="24" t="s">
        <v>393</v>
      </c>
      <c r="G87" s="284"/>
      <c r="H87" s="384"/>
    </row>
    <row r="88" spans="1:8" ht="22.5">
      <c r="A88" s="8" t="s">
        <v>56</v>
      </c>
      <c r="B88" s="9"/>
      <c r="C88" s="9"/>
      <c r="D88" s="9"/>
      <c r="E88" s="39">
        <f>SUM(E84:E87)</f>
        <v>120786</v>
      </c>
      <c r="F88" s="212"/>
      <c r="G88" s="29"/>
    </row>
    <row r="89" spans="1:8">
      <c r="A89" s="6"/>
      <c r="B89" s="10" t="s">
        <v>26</v>
      </c>
      <c r="C89" s="12" t="s">
        <v>9</v>
      </c>
      <c r="D89" s="12"/>
      <c r="E89" s="41">
        <f>E88+E82+E39+E30+E24+E13</f>
        <v>12062925.199999999</v>
      </c>
      <c r="F89" s="6"/>
    </row>
    <row r="90" spans="1:8">
      <c r="B90" s="5"/>
      <c r="C90" s="5"/>
      <c r="D90" s="5"/>
    </row>
    <row r="91" spans="1:8">
      <c r="B91" s="5"/>
      <c r="C91" s="5"/>
      <c r="D91" s="5"/>
      <c r="E91" s="5"/>
      <c r="F91" s="305"/>
    </row>
    <row r="92" spans="1:8">
      <c r="B92" s="5"/>
      <c r="C92" s="5"/>
      <c r="D92" s="5"/>
      <c r="E92" s="5"/>
    </row>
    <row r="93" spans="1:8">
      <c r="B93" s="5"/>
      <c r="C93" s="5"/>
      <c r="D93" s="5"/>
      <c r="E93" s="5"/>
    </row>
    <row r="94" spans="1:8">
      <c r="B94" s="5"/>
      <c r="C94" s="5"/>
      <c r="D94" s="5"/>
      <c r="E94" s="5"/>
    </row>
    <row r="95" spans="1:8">
      <c r="B95" s="5"/>
      <c r="C95" s="5"/>
      <c r="D95" s="5"/>
      <c r="E95" s="5"/>
    </row>
    <row r="96" spans="1:8">
      <c r="B96" s="5"/>
      <c r="C96" s="5"/>
      <c r="D96" s="5"/>
      <c r="E96" s="5"/>
    </row>
    <row r="97" spans="2:5">
      <c r="B97" s="5"/>
      <c r="C97" s="5"/>
      <c r="D97" s="5"/>
      <c r="E97" s="5"/>
    </row>
    <row r="98" spans="2:5">
      <c r="B98" s="5"/>
      <c r="C98" s="5"/>
      <c r="D98" s="5"/>
      <c r="E98" s="5"/>
    </row>
    <row r="99" spans="2:5">
      <c r="B99" s="5"/>
      <c r="C99" s="5"/>
      <c r="D99" s="5"/>
      <c r="E99" s="5"/>
    </row>
  </sheetData>
  <mergeCells count="7">
    <mergeCell ref="F34:G34"/>
    <mergeCell ref="A3:F3"/>
    <mergeCell ref="A10:E10"/>
    <mergeCell ref="A79:E79"/>
    <mergeCell ref="A1:F1"/>
    <mergeCell ref="A2:F2"/>
    <mergeCell ref="F71:G71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&amp;C&amp;P&amp;RПриложение №1 к ПФХД №1   от 20.12.2023г.</oddHeader>
    <oddFooter>&amp;C17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F60"/>
  <sheetViews>
    <sheetView view="pageBreakPreview" topLeftCell="A13" zoomScaleSheetLayoutView="100" workbookViewId="0">
      <selection activeCell="A50" sqref="A50:XFD50"/>
    </sheetView>
  </sheetViews>
  <sheetFormatPr defaultColWidth="9.140625" defaultRowHeight="14.25"/>
  <cols>
    <col min="1" max="1" width="20.5703125" style="4" customWidth="1"/>
    <col min="2" max="2" width="33.140625" style="4" customWidth="1"/>
    <col min="3" max="3" width="8.42578125" style="4" customWidth="1"/>
    <col min="4" max="4" width="14.140625" style="4" customWidth="1"/>
    <col min="5" max="5" width="14.5703125" style="4" customWidth="1"/>
    <col min="6" max="6" width="19.140625" style="4" customWidth="1"/>
    <col min="7" max="16384" width="9.140625" style="4"/>
  </cols>
  <sheetData>
    <row r="1" spans="1:6" ht="18" customHeight="1">
      <c r="A1" s="556" t="s">
        <v>53</v>
      </c>
      <c r="B1" s="556"/>
      <c r="C1" s="556"/>
      <c r="D1" s="556"/>
      <c r="E1" s="556"/>
      <c r="F1" s="556"/>
    </row>
    <row r="2" spans="1:6" ht="10.5" customHeight="1">
      <c r="A2" s="556" t="s">
        <v>54</v>
      </c>
      <c r="B2" s="556"/>
      <c r="C2" s="556"/>
      <c r="D2" s="556"/>
      <c r="E2" s="556"/>
      <c r="F2" s="556"/>
    </row>
    <row r="3" spans="1:6" ht="10.5" customHeight="1">
      <c r="A3" s="554" t="s">
        <v>76</v>
      </c>
      <c r="B3" s="554"/>
      <c r="C3" s="554"/>
      <c r="D3" s="554"/>
      <c r="E3" s="554"/>
      <c r="F3" s="554"/>
    </row>
    <row r="4" spans="1:6" ht="25.5" customHeight="1">
      <c r="A4" s="554" t="s">
        <v>234</v>
      </c>
      <c r="B4" s="554"/>
      <c r="C4" s="554"/>
      <c r="D4" s="554"/>
      <c r="E4" s="554"/>
      <c r="F4" s="554"/>
    </row>
    <row r="5" spans="1:6" ht="11.25" customHeight="1">
      <c r="A5" s="23" t="s">
        <v>283</v>
      </c>
      <c r="B5" s="5"/>
      <c r="C5" s="5"/>
      <c r="D5" s="5"/>
      <c r="E5" s="5"/>
      <c r="F5" s="5"/>
    </row>
    <row r="6" spans="1:6" ht="25.5" customHeight="1">
      <c r="A6" s="21" t="s">
        <v>10</v>
      </c>
      <c r="B6" s="21" t="s">
        <v>21</v>
      </c>
      <c r="C6" s="21" t="s">
        <v>44</v>
      </c>
      <c r="D6" s="21" t="s">
        <v>55</v>
      </c>
      <c r="E6" s="21" t="s">
        <v>39</v>
      </c>
      <c r="F6" s="170" t="s">
        <v>238</v>
      </c>
    </row>
    <row r="7" spans="1:6" ht="11.25" customHeight="1">
      <c r="A7" s="7">
        <v>1</v>
      </c>
      <c r="B7" s="21">
        <v>2</v>
      </c>
      <c r="C7" s="21">
        <v>3</v>
      </c>
      <c r="D7" s="21">
        <v>4</v>
      </c>
      <c r="E7" s="21">
        <v>5</v>
      </c>
      <c r="F7" s="170">
        <v>6</v>
      </c>
    </row>
    <row r="8" spans="1:6">
      <c r="A8" s="149" t="s">
        <v>539</v>
      </c>
      <c r="B8" s="160" t="s">
        <v>150</v>
      </c>
      <c r="C8" s="144"/>
      <c r="D8" s="145"/>
      <c r="E8" s="267">
        <f>SUM(E9:E19)</f>
        <v>4973.75</v>
      </c>
      <c r="F8" s="578" t="s">
        <v>284</v>
      </c>
    </row>
    <row r="9" spans="1:6">
      <c r="A9" s="406"/>
      <c r="B9" s="407" t="s">
        <v>213</v>
      </c>
      <c r="C9" s="408">
        <v>2</v>
      </c>
      <c r="D9" s="409">
        <v>427.5</v>
      </c>
      <c r="E9" s="266">
        <f>C9*D9</f>
        <v>855</v>
      </c>
      <c r="F9" s="581"/>
    </row>
    <row r="10" spans="1:6">
      <c r="A10" s="406"/>
      <c r="B10" s="407" t="s">
        <v>151</v>
      </c>
      <c r="C10" s="408">
        <v>20</v>
      </c>
      <c r="D10" s="409">
        <v>60</v>
      </c>
      <c r="E10" s="266">
        <f t="shared" ref="E10:E15" si="0">C10*D10</f>
        <v>1200</v>
      </c>
      <c r="F10" s="582"/>
    </row>
    <row r="11" spans="1:6">
      <c r="A11" s="406"/>
      <c r="B11" s="407" t="s">
        <v>152</v>
      </c>
      <c r="C11" s="408">
        <v>15</v>
      </c>
      <c r="D11" s="409">
        <v>25</v>
      </c>
      <c r="E11" s="266">
        <f t="shared" si="0"/>
        <v>375</v>
      </c>
      <c r="F11" s="582"/>
    </row>
    <row r="12" spans="1:6">
      <c r="A12" s="406"/>
      <c r="B12" s="407" t="s">
        <v>153</v>
      </c>
      <c r="C12" s="408">
        <v>15</v>
      </c>
      <c r="D12" s="409">
        <v>30</v>
      </c>
      <c r="E12" s="266">
        <f t="shared" si="0"/>
        <v>450</v>
      </c>
      <c r="F12" s="582"/>
    </row>
    <row r="13" spans="1:6">
      <c r="A13" s="406"/>
      <c r="B13" s="407" t="s">
        <v>154</v>
      </c>
      <c r="C13" s="408">
        <v>15</v>
      </c>
      <c r="D13" s="409">
        <v>25</v>
      </c>
      <c r="E13" s="266">
        <f t="shared" si="0"/>
        <v>375</v>
      </c>
      <c r="F13" s="582"/>
    </row>
    <row r="14" spans="1:6">
      <c r="A14" s="406"/>
      <c r="B14" s="407" t="s">
        <v>395</v>
      </c>
      <c r="C14" s="408">
        <v>15</v>
      </c>
      <c r="D14" s="409">
        <v>25</v>
      </c>
      <c r="E14" s="266">
        <f>C14*D14</f>
        <v>375</v>
      </c>
      <c r="F14" s="582"/>
    </row>
    <row r="15" spans="1:6">
      <c r="A15" s="406"/>
      <c r="B15" s="407" t="s">
        <v>156</v>
      </c>
      <c r="C15" s="408">
        <v>15</v>
      </c>
      <c r="D15" s="409">
        <v>20</v>
      </c>
      <c r="E15" s="266">
        <f t="shared" si="0"/>
        <v>300</v>
      </c>
      <c r="F15" s="582"/>
    </row>
    <row r="16" spans="1:6">
      <c r="A16" s="406"/>
      <c r="B16" s="407" t="s">
        <v>158</v>
      </c>
      <c r="C16" s="408">
        <v>10</v>
      </c>
      <c r="D16" s="409">
        <v>5</v>
      </c>
      <c r="E16" s="266">
        <f>C16*D16</f>
        <v>50</v>
      </c>
      <c r="F16" s="582"/>
    </row>
    <row r="17" spans="1:6">
      <c r="A17" s="406"/>
      <c r="B17" s="407" t="s">
        <v>159</v>
      </c>
      <c r="C17" s="408">
        <v>45</v>
      </c>
      <c r="D17" s="409">
        <v>15</v>
      </c>
      <c r="E17" s="266">
        <f>C17*D17</f>
        <v>675</v>
      </c>
      <c r="F17" s="582"/>
    </row>
    <row r="18" spans="1:6">
      <c r="A18" s="96"/>
      <c r="B18" s="410" t="s">
        <v>686</v>
      </c>
      <c r="C18" s="411">
        <v>1</v>
      </c>
      <c r="D18" s="265">
        <v>18.75</v>
      </c>
      <c r="E18" s="265">
        <f>C18*D18</f>
        <v>18.75</v>
      </c>
      <c r="F18" s="582"/>
    </row>
    <row r="19" spans="1:6">
      <c r="A19" s="149"/>
      <c r="B19" s="146" t="s">
        <v>160</v>
      </c>
      <c r="C19" s="147">
        <v>20</v>
      </c>
      <c r="D19" s="148">
        <v>15</v>
      </c>
      <c r="E19" s="266">
        <f>C19*D19</f>
        <v>300</v>
      </c>
      <c r="F19" s="582"/>
    </row>
    <row r="20" spans="1:6" ht="25.5">
      <c r="A20" s="226" t="s">
        <v>56</v>
      </c>
      <c r="B20" s="9"/>
      <c r="C20" s="9"/>
      <c r="D20" s="9"/>
      <c r="E20" s="225">
        <f>E8</f>
        <v>4973.75</v>
      </c>
      <c r="F20" s="212"/>
    </row>
    <row r="21" spans="1:6">
      <c r="A21" s="93" t="s">
        <v>542</v>
      </c>
      <c r="B21" s="160" t="s">
        <v>150</v>
      </c>
      <c r="C21" s="143"/>
      <c r="D21" s="139"/>
      <c r="E21" s="158">
        <f>SUM(E22:E49)</f>
        <v>49840</v>
      </c>
      <c r="F21" s="212"/>
    </row>
    <row r="22" spans="1:6">
      <c r="A22" s="93"/>
      <c r="B22" s="146" t="s">
        <v>285</v>
      </c>
      <c r="C22" s="147">
        <v>1</v>
      </c>
      <c r="D22" s="148">
        <v>2095</v>
      </c>
      <c r="E22" s="265">
        <f>C22*D22</f>
        <v>2095</v>
      </c>
      <c r="F22" s="227"/>
    </row>
    <row r="23" spans="1:6">
      <c r="A23" s="93"/>
      <c r="B23" s="146" t="s">
        <v>213</v>
      </c>
      <c r="C23" s="147">
        <v>20</v>
      </c>
      <c r="D23" s="148">
        <v>500</v>
      </c>
      <c r="E23" s="265">
        <f>D23*C23</f>
        <v>10000</v>
      </c>
      <c r="F23" s="578" t="s">
        <v>284</v>
      </c>
    </row>
    <row r="24" spans="1:6">
      <c r="A24" s="93"/>
      <c r="B24" s="146" t="s">
        <v>151</v>
      </c>
      <c r="C24" s="147">
        <v>100</v>
      </c>
      <c r="D24" s="148">
        <v>33</v>
      </c>
      <c r="E24" s="265">
        <f>D24*C24</f>
        <v>3300</v>
      </c>
      <c r="F24" s="579"/>
    </row>
    <row r="25" spans="1:6">
      <c r="A25" s="93"/>
      <c r="B25" s="154" t="s">
        <v>152</v>
      </c>
      <c r="C25" s="155">
        <v>10</v>
      </c>
      <c r="D25" s="156">
        <v>25</v>
      </c>
      <c r="E25" s="265">
        <f t="shared" ref="E25:E30" si="1">C25*D25</f>
        <v>250</v>
      </c>
      <c r="F25" s="579"/>
    </row>
    <row r="26" spans="1:6">
      <c r="A26" s="93"/>
      <c r="B26" s="154" t="s">
        <v>153</v>
      </c>
      <c r="C26" s="155">
        <v>30</v>
      </c>
      <c r="D26" s="156">
        <v>35</v>
      </c>
      <c r="E26" s="265">
        <f t="shared" si="1"/>
        <v>1050</v>
      </c>
      <c r="F26" s="579"/>
    </row>
    <row r="27" spans="1:6">
      <c r="A27" s="93"/>
      <c r="B27" s="154" t="s">
        <v>233</v>
      </c>
      <c r="C27" s="155">
        <v>10</v>
      </c>
      <c r="D27" s="156">
        <v>25</v>
      </c>
      <c r="E27" s="265">
        <f t="shared" si="1"/>
        <v>250</v>
      </c>
      <c r="F27" s="579"/>
    </row>
    <row r="28" spans="1:6">
      <c r="A28" s="93"/>
      <c r="B28" s="154" t="s">
        <v>154</v>
      </c>
      <c r="C28" s="155">
        <v>50</v>
      </c>
      <c r="D28" s="156">
        <v>25</v>
      </c>
      <c r="E28" s="265">
        <f>C28*D28</f>
        <v>1250</v>
      </c>
      <c r="F28" s="579"/>
    </row>
    <row r="29" spans="1:6">
      <c r="A29" s="93"/>
      <c r="B29" s="154" t="s">
        <v>155</v>
      </c>
      <c r="C29" s="155">
        <v>150</v>
      </c>
      <c r="D29" s="156">
        <v>10</v>
      </c>
      <c r="E29" s="265">
        <f t="shared" si="1"/>
        <v>1500</v>
      </c>
      <c r="F29" s="579"/>
    </row>
    <row r="30" spans="1:6">
      <c r="A30" s="93"/>
      <c r="B30" s="154" t="s">
        <v>156</v>
      </c>
      <c r="C30" s="155">
        <v>20</v>
      </c>
      <c r="D30" s="156">
        <v>40</v>
      </c>
      <c r="E30" s="265">
        <f t="shared" si="1"/>
        <v>800</v>
      </c>
      <c r="F30" s="579"/>
    </row>
    <row r="31" spans="1:6">
      <c r="A31" s="93"/>
      <c r="B31" s="154" t="s">
        <v>157</v>
      </c>
      <c r="C31" s="157">
        <v>25</v>
      </c>
      <c r="D31" s="156">
        <v>30</v>
      </c>
      <c r="E31" s="265">
        <f>C31*D31</f>
        <v>750</v>
      </c>
      <c r="F31" s="579"/>
    </row>
    <row r="32" spans="1:6">
      <c r="A32" s="93"/>
      <c r="B32" s="154" t="s">
        <v>158</v>
      </c>
      <c r="C32" s="155">
        <v>10</v>
      </c>
      <c r="D32" s="156">
        <v>15</v>
      </c>
      <c r="E32" s="265">
        <f>C32*D32</f>
        <v>150</v>
      </c>
      <c r="F32" s="579"/>
    </row>
    <row r="33" spans="1:6">
      <c r="A33" s="93"/>
      <c r="B33" s="154" t="s">
        <v>562</v>
      </c>
      <c r="C33" s="155">
        <v>100</v>
      </c>
      <c r="D33" s="156">
        <v>25</v>
      </c>
      <c r="E33" s="265">
        <f>C33*D33</f>
        <v>2500</v>
      </c>
      <c r="F33" s="579"/>
    </row>
    <row r="34" spans="1:6">
      <c r="A34" s="93"/>
      <c r="B34" s="154" t="s">
        <v>161</v>
      </c>
      <c r="C34" s="155">
        <v>5</v>
      </c>
      <c r="D34" s="156">
        <v>95</v>
      </c>
      <c r="E34" s="265">
        <f>C34*D34</f>
        <v>475</v>
      </c>
      <c r="F34" s="579"/>
    </row>
    <row r="35" spans="1:6">
      <c r="A35" s="93"/>
      <c r="B35" s="154" t="s">
        <v>162</v>
      </c>
      <c r="C35" s="155">
        <v>30</v>
      </c>
      <c r="D35" s="156">
        <v>5</v>
      </c>
      <c r="E35" s="265">
        <f>C35*D35</f>
        <v>150</v>
      </c>
      <c r="F35" s="579"/>
    </row>
    <row r="36" spans="1:6">
      <c r="A36" s="93"/>
      <c r="B36" s="154" t="s">
        <v>163</v>
      </c>
      <c r="C36" s="157">
        <v>800</v>
      </c>
      <c r="D36" s="156">
        <v>20</v>
      </c>
      <c r="E36" s="265">
        <f t="shared" ref="E36:E49" si="2">C36*D36</f>
        <v>16000</v>
      </c>
      <c r="F36" s="579"/>
    </row>
    <row r="37" spans="1:6">
      <c r="A37" s="93"/>
      <c r="B37" s="154" t="s">
        <v>195</v>
      </c>
      <c r="C37" s="157">
        <v>2</v>
      </c>
      <c r="D37" s="156">
        <v>100</v>
      </c>
      <c r="E37" s="265">
        <f t="shared" si="2"/>
        <v>200</v>
      </c>
      <c r="F37" s="579"/>
    </row>
    <row r="38" spans="1:6">
      <c r="A38" s="93"/>
      <c r="B38" s="154" t="s">
        <v>498</v>
      </c>
      <c r="C38" s="157">
        <v>4</v>
      </c>
      <c r="D38" s="156">
        <v>50</v>
      </c>
      <c r="E38" s="265">
        <f t="shared" si="2"/>
        <v>200</v>
      </c>
      <c r="F38" s="579"/>
    </row>
    <row r="39" spans="1:6" ht="25.5">
      <c r="A39" s="93"/>
      <c r="B39" s="392" t="s">
        <v>499</v>
      </c>
      <c r="C39" s="157">
        <v>50</v>
      </c>
      <c r="D39" s="156">
        <v>21</v>
      </c>
      <c r="E39" s="265">
        <f t="shared" si="2"/>
        <v>1050</v>
      </c>
      <c r="F39" s="579"/>
    </row>
    <row r="40" spans="1:6">
      <c r="A40" s="93"/>
      <c r="B40" s="392" t="s">
        <v>500</v>
      </c>
      <c r="C40" s="157">
        <v>2</v>
      </c>
      <c r="D40" s="156">
        <v>50</v>
      </c>
      <c r="E40" s="265">
        <f t="shared" si="2"/>
        <v>100</v>
      </c>
      <c r="F40" s="579"/>
    </row>
    <row r="41" spans="1:6">
      <c r="A41" s="93"/>
      <c r="B41" s="392" t="s">
        <v>501</v>
      </c>
      <c r="C41" s="157">
        <v>50</v>
      </c>
      <c r="D41" s="156">
        <v>35</v>
      </c>
      <c r="E41" s="265">
        <f t="shared" si="2"/>
        <v>1750</v>
      </c>
      <c r="F41" s="579"/>
    </row>
    <row r="42" spans="1:6">
      <c r="A42" s="93"/>
      <c r="B42" s="392" t="s">
        <v>502</v>
      </c>
      <c r="C42" s="157">
        <v>10</v>
      </c>
      <c r="D42" s="156">
        <v>75</v>
      </c>
      <c r="E42" s="265">
        <f t="shared" ref="E42:E45" si="3">C42*D42</f>
        <v>750</v>
      </c>
      <c r="F42" s="579"/>
    </row>
    <row r="43" spans="1:6">
      <c r="A43" s="93"/>
      <c r="B43" s="54" t="s">
        <v>554</v>
      </c>
      <c r="C43" s="157">
        <v>2</v>
      </c>
      <c r="D43" s="156">
        <v>185</v>
      </c>
      <c r="E43" s="265">
        <f t="shared" ref="E43:E44" si="4">C43*D43</f>
        <v>370</v>
      </c>
      <c r="F43" s="579"/>
    </row>
    <row r="44" spans="1:6" ht="27" customHeight="1">
      <c r="A44" s="93"/>
      <c r="B44" s="54" t="s">
        <v>555</v>
      </c>
      <c r="C44" s="157">
        <v>10</v>
      </c>
      <c r="D44" s="156">
        <v>115</v>
      </c>
      <c r="E44" s="265">
        <f t="shared" si="4"/>
        <v>1150</v>
      </c>
      <c r="F44" s="579"/>
    </row>
    <row r="45" spans="1:6">
      <c r="A45" s="93"/>
      <c r="B45" s="54" t="s">
        <v>556</v>
      </c>
      <c r="C45" s="157">
        <v>10</v>
      </c>
      <c r="D45" s="156">
        <v>110</v>
      </c>
      <c r="E45" s="265">
        <f t="shared" si="3"/>
        <v>1100</v>
      </c>
      <c r="F45" s="579"/>
    </row>
    <row r="46" spans="1:6">
      <c r="A46" s="93"/>
      <c r="B46" s="54" t="s">
        <v>557</v>
      </c>
      <c r="C46" s="157">
        <v>10</v>
      </c>
      <c r="D46" s="156">
        <v>45</v>
      </c>
      <c r="E46" s="265">
        <f t="shared" si="2"/>
        <v>450</v>
      </c>
      <c r="F46" s="580"/>
    </row>
    <row r="47" spans="1:6" ht="15">
      <c r="A47" s="93"/>
      <c r="B47" s="54" t="s">
        <v>558</v>
      </c>
      <c r="C47" s="157">
        <v>2</v>
      </c>
      <c r="D47" s="156">
        <v>350</v>
      </c>
      <c r="E47" s="265">
        <f t="shared" si="2"/>
        <v>700</v>
      </c>
      <c r="F47" s="412"/>
    </row>
    <row r="48" spans="1:6" ht="15">
      <c r="A48" s="93"/>
      <c r="B48" s="54" t="s">
        <v>559</v>
      </c>
      <c r="C48" s="157">
        <v>10</v>
      </c>
      <c r="D48" s="156">
        <v>100</v>
      </c>
      <c r="E48" s="265">
        <f t="shared" si="2"/>
        <v>1000</v>
      </c>
      <c r="F48" s="412"/>
    </row>
    <row r="49" spans="1:6" ht="15">
      <c r="A49" s="93"/>
      <c r="B49" s="54" t="s">
        <v>560</v>
      </c>
      <c r="C49" s="157">
        <v>10</v>
      </c>
      <c r="D49" s="156">
        <v>50</v>
      </c>
      <c r="E49" s="265">
        <f t="shared" si="2"/>
        <v>500</v>
      </c>
      <c r="F49" s="412"/>
    </row>
    <row r="50" spans="1:6" ht="25.5">
      <c r="A50" s="226" t="s">
        <v>56</v>
      </c>
      <c r="B50" s="9"/>
      <c r="C50" s="9"/>
      <c r="D50" s="9"/>
      <c r="E50" s="39">
        <f>E21</f>
        <v>49840</v>
      </c>
      <c r="F50" s="212"/>
    </row>
    <row r="51" spans="1:6">
      <c r="A51" s="212"/>
      <c r="B51" s="10" t="s">
        <v>26</v>
      </c>
      <c r="C51" s="12" t="s">
        <v>11</v>
      </c>
      <c r="D51" s="12" t="s">
        <v>9</v>
      </c>
      <c r="E51" s="41">
        <f>E50+E20</f>
        <v>54813.75</v>
      </c>
      <c r="F51" s="6"/>
    </row>
    <row r="52" spans="1:6">
      <c r="B52" s="5"/>
      <c r="C52" s="5"/>
      <c r="D52" s="5"/>
      <c r="E52" s="5"/>
    </row>
    <row r="53" spans="1:6">
      <c r="B53" s="5"/>
      <c r="C53" s="5"/>
      <c r="D53" s="5"/>
      <c r="E53" s="5"/>
    </row>
    <row r="54" spans="1:6">
      <c r="B54" s="5"/>
      <c r="C54" s="5"/>
      <c r="D54" s="5"/>
      <c r="E54" s="5"/>
    </row>
    <row r="55" spans="1:6">
      <c r="B55" s="5"/>
      <c r="C55" s="5"/>
      <c r="D55" s="5"/>
      <c r="E55" s="5"/>
    </row>
    <row r="56" spans="1:6">
      <c r="B56" s="5"/>
      <c r="C56" s="5"/>
      <c r="D56" s="5"/>
      <c r="E56" s="5"/>
    </row>
    <row r="57" spans="1:6">
      <c r="B57" s="5"/>
      <c r="C57" s="5"/>
      <c r="D57" s="5"/>
      <c r="E57" s="5"/>
    </row>
    <row r="58" spans="1:6">
      <c r="B58" s="5"/>
      <c r="C58" s="5"/>
      <c r="D58" s="5"/>
      <c r="E58" s="5"/>
    </row>
    <row r="59" spans="1:6">
      <c r="B59" s="5"/>
      <c r="C59" s="5"/>
      <c r="D59" s="5"/>
      <c r="E59" s="5"/>
    </row>
    <row r="60" spans="1:6">
      <c r="B60" s="5"/>
      <c r="C60" s="5"/>
      <c r="D60" s="5"/>
      <c r="E60" s="5"/>
    </row>
  </sheetData>
  <mergeCells count="6">
    <mergeCell ref="F23:F46"/>
    <mergeCell ref="A1:F1"/>
    <mergeCell ref="A2:F2"/>
    <mergeCell ref="A3:F3"/>
    <mergeCell ref="A4:F4"/>
    <mergeCell ref="F8:F19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&amp;C21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29"/>
  <sheetViews>
    <sheetView view="pageBreakPreview" zoomScaleSheetLayoutView="100" workbookViewId="0">
      <selection activeCell="E20" sqref="E20"/>
    </sheetView>
  </sheetViews>
  <sheetFormatPr defaultColWidth="9.140625" defaultRowHeight="14.25"/>
  <cols>
    <col min="1" max="1" width="20.5703125" style="4" customWidth="1"/>
    <col min="2" max="2" width="32.140625" style="4" customWidth="1"/>
    <col min="3" max="3" width="9.7109375" style="4" customWidth="1"/>
    <col min="4" max="4" width="14.140625" style="4" customWidth="1"/>
    <col min="5" max="5" width="14.5703125" style="4" customWidth="1"/>
    <col min="6" max="6" width="19.140625" style="4" customWidth="1"/>
    <col min="7" max="16384" width="9.140625" style="4"/>
  </cols>
  <sheetData>
    <row r="1" spans="1:6" ht="18" customHeight="1">
      <c r="A1" s="556" t="s">
        <v>53</v>
      </c>
      <c r="B1" s="556"/>
      <c r="C1" s="556"/>
      <c r="D1" s="556"/>
      <c r="E1" s="556"/>
      <c r="F1" s="556"/>
    </row>
    <row r="2" spans="1:6" ht="18.75" customHeight="1">
      <c r="A2" s="556" t="s">
        <v>54</v>
      </c>
      <c r="B2" s="556"/>
      <c r="C2" s="556"/>
      <c r="D2" s="556"/>
      <c r="E2" s="556"/>
      <c r="F2" s="556"/>
    </row>
    <row r="3" spans="1:6" ht="10.5" customHeight="1">
      <c r="A3" s="554" t="s">
        <v>76</v>
      </c>
      <c r="B3" s="554"/>
      <c r="C3" s="554"/>
      <c r="D3" s="554"/>
      <c r="E3" s="554"/>
      <c r="F3" s="554"/>
    </row>
    <row r="4" spans="1:6" ht="25.5" customHeight="1">
      <c r="A4" s="554" t="s">
        <v>234</v>
      </c>
      <c r="B4" s="554"/>
      <c r="C4" s="554"/>
      <c r="D4" s="554"/>
      <c r="E4" s="554"/>
      <c r="F4" s="554"/>
    </row>
    <row r="5" spans="1:6" ht="11.25" customHeight="1">
      <c r="A5" s="23">
        <v>342</v>
      </c>
      <c r="B5" s="5"/>
      <c r="C5" s="5"/>
      <c r="D5" s="5"/>
      <c r="E5" s="5"/>
      <c r="F5" s="5"/>
    </row>
    <row r="6" spans="1:6" ht="25.5" customHeight="1">
      <c r="A6" s="21" t="s">
        <v>10</v>
      </c>
      <c r="B6" s="21" t="s">
        <v>21</v>
      </c>
      <c r="C6" s="21" t="s">
        <v>44</v>
      </c>
      <c r="D6" s="21" t="s">
        <v>55</v>
      </c>
      <c r="E6" s="21" t="s">
        <v>39</v>
      </c>
      <c r="F6" s="211" t="s">
        <v>238</v>
      </c>
    </row>
    <row r="7" spans="1:6" ht="11.25" customHeight="1">
      <c r="A7" s="7">
        <v>1</v>
      </c>
      <c r="B7" s="21">
        <v>2</v>
      </c>
      <c r="C7" s="21">
        <v>3</v>
      </c>
      <c r="D7" s="21">
        <v>4</v>
      </c>
      <c r="E7" s="21">
        <v>5</v>
      </c>
      <c r="F7" s="228">
        <v>6</v>
      </c>
    </row>
    <row r="8" spans="1:6">
      <c r="A8" s="149" t="s">
        <v>539</v>
      </c>
      <c r="B8" s="159" t="s">
        <v>148</v>
      </c>
      <c r="C8" s="151">
        <v>12</v>
      </c>
      <c r="D8" s="145">
        <v>37800</v>
      </c>
      <c r="E8" s="142">
        <f>C8*D8</f>
        <v>453600</v>
      </c>
      <c r="F8" s="583" t="s">
        <v>307</v>
      </c>
    </row>
    <row r="9" spans="1:6" ht="22.5">
      <c r="A9" s="8" t="s">
        <v>56</v>
      </c>
      <c r="B9" s="9"/>
      <c r="C9" s="9"/>
      <c r="D9" s="9"/>
      <c r="E9" s="39">
        <f>E8</f>
        <v>453600</v>
      </c>
      <c r="F9" s="584"/>
    </row>
    <row r="10" spans="1:6">
      <c r="A10" s="6"/>
      <c r="B10" s="10" t="s">
        <v>26</v>
      </c>
      <c r="C10" s="12" t="s">
        <v>11</v>
      </c>
      <c r="D10" s="12" t="s">
        <v>9</v>
      </c>
      <c r="E10" s="41">
        <f>E9</f>
        <v>453600</v>
      </c>
      <c r="F10" s="212"/>
    </row>
    <row r="11" spans="1:6">
      <c r="B11" s="5"/>
      <c r="C11" s="5"/>
      <c r="D11" s="5"/>
      <c r="E11" s="5"/>
    </row>
    <row r="12" spans="1:6">
      <c r="B12" s="5"/>
      <c r="C12" s="5"/>
      <c r="D12" s="5"/>
      <c r="E12" s="5"/>
    </row>
    <row r="13" spans="1:6">
      <c r="B13" s="5"/>
      <c r="C13" s="5"/>
      <c r="D13" s="5"/>
      <c r="E13" s="5"/>
    </row>
    <row r="14" spans="1:6">
      <c r="B14" s="5"/>
      <c r="C14" s="5"/>
      <c r="D14" s="5"/>
      <c r="E14" s="5"/>
    </row>
    <row r="15" spans="1:6">
      <c r="B15" s="5"/>
      <c r="C15" s="5"/>
      <c r="D15" s="5"/>
      <c r="E15" s="5"/>
    </row>
    <row r="16" spans="1:6">
      <c r="B16" s="5"/>
      <c r="C16" s="5"/>
      <c r="D16" s="5"/>
      <c r="E16" s="5"/>
    </row>
    <row r="17" spans="2:5">
      <c r="B17" s="5"/>
      <c r="C17" s="5"/>
      <c r="D17" s="5"/>
      <c r="E17" s="5"/>
    </row>
    <row r="18" spans="2:5">
      <c r="B18" s="5"/>
      <c r="C18" s="5"/>
      <c r="D18" s="5"/>
      <c r="E18" s="5"/>
    </row>
    <row r="19" spans="2:5">
      <c r="B19" s="5"/>
      <c r="C19" s="5"/>
      <c r="D19" s="5"/>
      <c r="E19" s="5"/>
    </row>
    <row r="29" spans="2:5">
      <c r="D29" s="4" t="s">
        <v>301</v>
      </c>
    </row>
  </sheetData>
  <mergeCells count="5">
    <mergeCell ref="A1:F1"/>
    <mergeCell ref="A2:F2"/>
    <mergeCell ref="A3:F3"/>
    <mergeCell ref="A4:F4"/>
    <mergeCell ref="F8:F9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&amp;C22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G37"/>
  <sheetViews>
    <sheetView view="pageBreakPreview" zoomScaleSheetLayoutView="100" workbookViewId="0">
      <selection activeCell="E16" sqref="E16"/>
    </sheetView>
  </sheetViews>
  <sheetFormatPr defaultColWidth="9.140625" defaultRowHeight="14.25"/>
  <cols>
    <col min="1" max="1" width="20.5703125" style="4" customWidth="1"/>
    <col min="2" max="2" width="29.7109375" style="4" customWidth="1"/>
    <col min="3" max="3" width="9.7109375" style="4" customWidth="1"/>
    <col min="4" max="4" width="14.140625" style="4" customWidth="1"/>
    <col min="5" max="5" width="15.7109375" style="4" customWidth="1"/>
    <col min="6" max="6" width="19.140625" style="4" customWidth="1"/>
    <col min="7" max="7" width="11.85546875" style="4" bestFit="1" customWidth="1"/>
    <col min="8" max="16384" width="9.140625" style="4"/>
  </cols>
  <sheetData>
    <row r="1" spans="1:7" ht="18" customHeight="1">
      <c r="A1" s="556" t="s">
        <v>53</v>
      </c>
      <c r="B1" s="556"/>
      <c r="C1" s="556"/>
      <c r="D1" s="556"/>
      <c r="E1" s="556"/>
      <c r="F1" s="556"/>
    </row>
    <row r="2" spans="1:7" ht="10.5" customHeight="1">
      <c r="A2" s="556" t="s">
        <v>54</v>
      </c>
      <c r="B2" s="556"/>
      <c r="C2" s="556"/>
      <c r="D2" s="556"/>
      <c r="E2" s="556"/>
      <c r="F2" s="556"/>
    </row>
    <row r="3" spans="1:7" ht="10.5" customHeight="1">
      <c r="A3" s="554" t="s">
        <v>76</v>
      </c>
      <c r="B3" s="554"/>
      <c r="C3" s="554"/>
      <c r="D3" s="554"/>
      <c r="E3" s="554"/>
      <c r="F3" s="554"/>
    </row>
    <row r="4" spans="1:7" ht="25.5" customHeight="1">
      <c r="A4" s="554" t="s">
        <v>234</v>
      </c>
      <c r="B4" s="554"/>
      <c r="C4" s="554"/>
      <c r="D4" s="554"/>
      <c r="E4" s="554"/>
      <c r="F4" s="554"/>
    </row>
    <row r="5" spans="1:7" ht="11.25" customHeight="1">
      <c r="A5" s="23" t="s">
        <v>297</v>
      </c>
      <c r="B5" s="5"/>
      <c r="C5" s="5"/>
      <c r="D5" s="5"/>
      <c r="E5" s="5"/>
      <c r="F5" s="5"/>
    </row>
    <row r="6" spans="1:7" ht="25.5" customHeight="1">
      <c r="A6" s="21" t="s">
        <v>10</v>
      </c>
      <c r="B6" s="21" t="s">
        <v>21</v>
      </c>
      <c r="C6" s="21" t="s">
        <v>326</v>
      </c>
      <c r="D6" s="21" t="s">
        <v>327</v>
      </c>
      <c r="E6" s="21" t="s">
        <v>39</v>
      </c>
      <c r="F6" s="170" t="s">
        <v>238</v>
      </c>
    </row>
    <row r="7" spans="1:7" ht="11.25" customHeight="1">
      <c r="A7" s="7">
        <v>1</v>
      </c>
      <c r="B7" s="21">
        <v>2</v>
      </c>
      <c r="C7" s="21">
        <v>3</v>
      </c>
      <c r="D7" s="21">
        <v>4</v>
      </c>
      <c r="E7" s="21">
        <v>5</v>
      </c>
      <c r="F7" s="224">
        <v>6</v>
      </c>
    </row>
    <row r="8" spans="1:7" ht="23.25" customHeight="1">
      <c r="A8" s="91"/>
      <c r="B8" s="161" t="s">
        <v>113</v>
      </c>
      <c r="C8" s="24"/>
      <c r="D8" s="24"/>
      <c r="E8" s="31"/>
      <c r="F8" s="585" t="s">
        <v>286</v>
      </c>
    </row>
    <row r="9" spans="1:7">
      <c r="A9" s="93" t="s">
        <v>542</v>
      </c>
      <c r="B9" s="229" t="s">
        <v>210</v>
      </c>
      <c r="C9" s="382">
        <v>91606.88</v>
      </c>
      <c r="D9" s="231">
        <v>18.899999999999999</v>
      </c>
      <c r="E9" s="232">
        <f>C9*D9</f>
        <v>1731370.0319999999</v>
      </c>
      <c r="F9" s="586"/>
      <c r="G9" s="305"/>
    </row>
    <row r="10" spans="1:7" ht="17.25" customHeight="1">
      <c r="A10" s="93"/>
      <c r="B10" s="268" t="s">
        <v>211</v>
      </c>
      <c r="C10" s="269">
        <v>40</v>
      </c>
      <c r="D10" s="270">
        <v>2500</v>
      </c>
      <c r="E10" s="271">
        <f>C10*D10</f>
        <v>100000</v>
      </c>
      <c r="F10" s="586"/>
    </row>
    <row r="11" spans="1:7" ht="19.5" customHeight="1">
      <c r="A11" s="93"/>
      <c r="B11" s="229"/>
      <c r="C11" s="231"/>
      <c r="D11" s="231"/>
      <c r="E11" s="274">
        <f>SUM(E9:E10)</f>
        <v>1831370.0319999999</v>
      </c>
      <c r="F11" s="586"/>
    </row>
    <row r="12" spans="1:7" ht="23.25" customHeight="1">
      <c r="A12" s="91"/>
      <c r="B12" s="161" t="s">
        <v>122</v>
      </c>
      <c r="C12" s="24"/>
      <c r="D12" s="24"/>
      <c r="E12" s="31"/>
      <c r="F12" s="258"/>
    </row>
    <row r="13" spans="1:7">
      <c r="A13" s="93" t="s">
        <v>542</v>
      </c>
      <c r="B13" s="268" t="s">
        <v>210</v>
      </c>
      <c r="C13" s="269">
        <v>9772</v>
      </c>
      <c r="D13" s="270">
        <v>18.899999999999999</v>
      </c>
      <c r="E13" s="271">
        <f>C13*D13</f>
        <v>184690.8</v>
      </c>
      <c r="F13" s="536" t="s">
        <v>314</v>
      </c>
    </row>
    <row r="14" spans="1:7" ht="30" customHeight="1">
      <c r="A14" s="93"/>
      <c r="B14" s="229" t="s">
        <v>211</v>
      </c>
      <c r="C14" s="230">
        <v>5</v>
      </c>
      <c r="D14" s="231">
        <v>2500</v>
      </c>
      <c r="E14" s="232">
        <f>C14*D14</f>
        <v>12500</v>
      </c>
      <c r="F14" s="538"/>
    </row>
    <row r="15" spans="1:7" ht="21" customHeight="1">
      <c r="A15" s="13"/>
      <c r="B15" s="272"/>
      <c r="C15" s="272"/>
      <c r="D15" s="272"/>
      <c r="E15" s="273">
        <f>SUM(E13:E14)</f>
        <v>197190.8</v>
      </c>
      <c r="F15" s="259"/>
    </row>
    <row r="16" spans="1:7" ht="21.75" customHeight="1">
      <c r="A16" s="6"/>
      <c r="B16" s="233" t="s">
        <v>26</v>
      </c>
      <c r="C16" s="234" t="s">
        <v>11</v>
      </c>
      <c r="D16" s="234" t="s">
        <v>9</v>
      </c>
      <c r="E16" s="235">
        <f>E15+E11</f>
        <v>2028560.8319999999</v>
      </c>
      <c r="F16" s="6"/>
    </row>
    <row r="17" spans="2:5" ht="12" customHeight="1">
      <c r="B17" s="5"/>
      <c r="C17" s="5"/>
      <c r="D17" s="5"/>
      <c r="E17" s="5"/>
    </row>
    <row r="18" spans="2:5" ht="12" customHeight="1">
      <c r="B18" s="5"/>
      <c r="C18" s="5"/>
      <c r="D18" s="5"/>
      <c r="E18" s="5"/>
    </row>
    <row r="19" spans="2:5" ht="12" customHeight="1">
      <c r="B19" s="5"/>
      <c r="C19" s="5"/>
      <c r="D19" s="5"/>
      <c r="E19" s="5"/>
    </row>
    <row r="20" spans="2:5" ht="12" customHeight="1">
      <c r="B20" s="5"/>
      <c r="C20" s="5"/>
      <c r="D20" s="5"/>
      <c r="E20" s="5"/>
    </row>
    <row r="21" spans="2:5" ht="12" customHeight="1">
      <c r="B21" s="5"/>
      <c r="C21" s="5"/>
      <c r="D21" s="5"/>
      <c r="E21" s="5"/>
    </row>
    <row r="22" spans="2:5" ht="12" customHeight="1">
      <c r="B22" s="5"/>
      <c r="C22" s="5"/>
      <c r="D22" s="5"/>
      <c r="E22" s="5"/>
    </row>
    <row r="23" spans="2:5" ht="12" customHeight="1">
      <c r="B23" s="5"/>
      <c r="C23" s="5"/>
      <c r="D23" s="5"/>
      <c r="E23" s="5"/>
    </row>
    <row r="24" spans="2:5" ht="12" customHeight="1">
      <c r="B24" s="5"/>
      <c r="C24" s="5"/>
      <c r="D24" s="5"/>
      <c r="E24" s="5"/>
    </row>
    <row r="25" spans="2:5" ht="12" customHeight="1">
      <c r="B25" s="5"/>
      <c r="C25" s="5"/>
      <c r="D25" s="5"/>
      <c r="E25" s="5"/>
    </row>
    <row r="26" spans="2:5" ht="12" customHeight="1"/>
    <row r="27" spans="2:5" ht="12" customHeight="1"/>
    <row r="28" spans="2:5" ht="12" customHeight="1"/>
    <row r="29" spans="2:5" ht="12" customHeight="1"/>
    <row r="30" spans="2:5" ht="12" customHeight="1"/>
    <row r="31" spans="2:5" ht="12" customHeight="1"/>
    <row r="32" spans="2:5" ht="12" customHeight="1"/>
    <row r="33" ht="12" customHeight="1"/>
    <row r="34" ht="12" customHeight="1"/>
    <row r="35" ht="12" customHeight="1"/>
    <row r="36" ht="12" customHeight="1"/>
    <row r="37" ht="12" customHeight="1"/>
  </sheetData>
  <mergeCells count="6">
    <mergeCell ref="F13:F14"/>
    <mergeCell ref="A1:F1"/>
    <mergeCell ref="A2:F2"/>
    <mergeCell ref="A3:F3"/>
    <mergeCell ref="A4:F4"/>
    <mergeCell ref="F8:F11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&amp;C23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H69"/>
  <sheetViews>
    <sheetView view="pageBreakPreview" topLeftCell="A30" zoomScaleSheetLayoutView="100" workbookViewId="0">
      <selection activeCell="E13" sqref="E13"/>
    </sheetView>
  </sheetViews>
  <sheetFormatPr defaultColWidth="9.140625" defaultRowHeight="14.25"/>
  <cols>
    <col min="1" max="1" width="22.7109375" style="4" customWidth="1"/>
    <col min="2" max="2" width="28.85546875" style="4" customWidth="1"/>
    <col min="3" max="3" width="9.7109375" style="4" customWidth="1"/>
    <col min="4" max="4" width="14.140625" style="4" customWidth="1"/>
    <col min="5" max="5" width="14.5703125" style="4" customWidth="1"/>
    <col min="6" max="6" width="19.140625" style="4" customWidth="1"/>
    <col min="7" max="8" width="9.140625" style="4" hidden="1" customWidth="1"/>
    <col min="9" max="16384" width="9.140625" style="4"/>
  </cols>
  <sheetData>
    <row r="1" spans="1:6" ht="18" customHeight="1">
      <c r="A1" s="556" t="s">
        <v>53</v>
      </c>
      <c r="B1" s="556"/>
      <c r="C1" s="556"/>
      <c r="D1" s="556"/>
      <c r="E1" s="556"/>
      <c r="F1" s="556"/>
    </row>
    <row r="2" spans="1:6" ht="15" customHeight="1">
      <c r="A2" s="556" t="s">
        <v>54</v>
      </c>
      <c r="B2" s="556"/>
      <c r="C2" s="556"/>
      <c r="D2" s="556"/>
      <c r="E2" s="556"/>
      <c r="F2" s="556"/>
    </row>
    <row r="3" spans="1:6" ht="12.75" customHeight="1">
      <c r="A3" s="554" t="s">
        <v>76</v>
      </c>
      <c r="B3" s="554"/>
      <c r="C3" s="554"/>
      <c r="D3" s="554"/>
      <c r="E3" s="554"/>
      <c r="F3" s="554"/>
    </row>
    <row r="4" spans="1:6" ht="26.25" customHeight="1">
      <c r="A4" s="554" t="s">
        <v>234</v>
      </c>
      <c r="B4" s="554"/>
      <c r="C4" s="554"/>
      <c r="D4" s="554"/>
      <c r="E4" s="554"/>
      <c r="F4" s="554"/>
    </row>
    <row r="5" spans="1:6" ht="16.5" customHeight="1">
      <c r="A5" s="23" t="s">
        <v>298</v>
      </c>
      <c r="B5" s="5"/>
      <c r="C5" s="5"/>
      <c r="D5" s="5"/>
      <c r="E5" s="5"/>
      <c r="F5" s="5"/>
    </row>
    <row r="6" spans="1:6" ht="25.5" customHeight="1">
      <c r="A6" s="21" t="s">
        <v>10</v>
      </c>
      <c r="B6" s="21" t="s">
        <v>21</v>
      </c>
      <c r="C6" s="21" t="s">
        <v>44</v>
      </c>
      <c r="D6" s="21" t="s">
        <v>55</v>
      </c>
      <c r="E6" s="21" t="s">
        <v>39</v>
      </c>
      <c r="F6" s="228" t="s">
        <v>238</v>
      </c>
    </row>
    <row r="7" spans="1:6" ht="11.25" customHeight="1">
      <c r="A7" s="7">
        <v>1</v>
      </c>
      <c r="B7" s="21">
        <v>2</v>
      </c>
      <c r="C7" s="21">
        <v>3</v>
      </c>
      <c r="D7" s="21">
        <v>4</v>
      </c>
      <c r="E7" s="21">
        <v>5</v>
      </c>
      <c r="F7" s="228">
        <v>6</v>
      </c>
    </row>
    <row r="8" spans="1:6">
      <c r="A8" s="149" t="s">
        <v>538</v>
      </c>
      <c r="B8" s="160" t="s">
        <v>179</v>
      </c>
      <c r="C8" s="151"/>
      <c r="D8" s="145"/>
      <c r="E8" s="236"/>
      <c r="F8" s="592" t="s">
        <v>287</v>
      </c>
    </row>
    <row r="9" spans="1:6" ht="12" customHeight="1">
      <c r="A9" s="149"/>
      <c r="B9" s="150" t="s">
        <v>180</v>
      </c>
      <c r="C9" s="151">
        <v>30</v>
      </c>
      <c r="D9" s="145">
        <v>300</v>
      </c>
      <c r="E9" s="261">
        <f>C9*D9</f>
        <v>9000</v>
      </c>
      <c r="F9" s="593"/>
    </row>
    <row r="10" spans="1:6" ht="12" customHeight="1">
      <c r="A10" s="149"/>
      <c r="B10" s="150" t="s">
        <v>181</v>
      </c>
      <c r="C10" s="151">
        <v>10</v>
      </c>
      <c r="D10" s="145">
        <v>1100</v>
      </c>
      <c r="E10" s="261">
        <f>C10*D10</f>
        <v>11000</v>
      </c>
      <c r="F10" s="593"/>
    </row>
    <row r="11" spans="1:6" ht="13.5" customHeight="1">
      <c r="A11" s="8" t="s">
        <v>56</v>
      </c>
      <c r="B11" s="9"/>
      <c r="C11" s="9"/>
      <c r="D11" s="9"/>
      <c r="E11" s="39">
        <f>E9+E10</f>
        <v>20000</v>
      </c>
      <c r="F11" s="237"/>
    </row>
    <row r="12" spans="1:6" ht="15" customHeight="1">
      <c r="A12" s="96" t="s">
        <v>542</v>
      </c>
      <c r="B12" s="336" t="s">
        <v>179</v>
      </c>
      <c r="C12" s="337"/>
      <c r="D12" s="338"/>
      <c r="E12" s="45">
        <f>SUM(E13:E44)</f>
        <v>254750</v>
      </c>
      <c r="F12" s="592" t="s">
        <v>287</v>
      </c>
    </row>
    <row r="13" spans="1:6">
      <c r="A13" s="98"/>
      <c r="B13" s="339" t="s">
        <v>214</v>
      </c>
      <c r="C13" s="339">
        <v>15</v>
      </c>
      <c r="D13" s="339">
        <v>60</v>
      </c>
      <c r="E13" s="37">
        <f>C13*D13</f>
        <v>900</v>
      </c>
      <c r="F13" s="593"/>
    </row>
    <row r="14" spans="1:6">
      <c r="A14" s="91"/>
      <c r="B14" s="153" t="s">
        <v>181</v>
      </c>
      <c r="C14" s="153">
        <v>210</v>
      </c>
      <c r="D14" s="153">
        <v>540</v>
      </c>
      <c r="E14" s="37">
        <f t="shared" ref="E14:E58" si="0">C14*D14</f>
        <v>113400</v>
      </c>
      <c r="F14" s="593"/>
    </row>
    <row r="15" spans="1:6">
      <c r="A15" s="98"/>
      <c r="B15" s="339" t="s">
        <v>180</v>
      </c>
      <c r="C15" s="339">
        <v>255</v>
      </c>
      <c r="D15" s="340">
        <v>300</v>
      </c>
      <c r="E15" s="37">
        <f t="shared" si="0"/>
        <v>76500</v>
      </c>
      <c r="F15" s="594"/>
    </row>
    <row r="16" spans="1:6">
      <c r="A16" s="98"/>
      <c r="B16" s="339" t="s">
        <v>315</v>
      </c>
      <c r="C16" s="339">
        <v>8</v>
      </c>
      <c r="D16" s="339">
        <v>521</v>
      </c>
      <c r="E16" s="37">
        <f>C16*D16</f>
        <v>4168</v>
      </c>
      <c r="F16" s="341"/>
    </row>
    <row r="17" spans="1:6">
      <c r="A17" s="98"/>
      <c r="B17" s="339" t="s">
        <v>316</v>
      </c>
      <c r="C17" s="339">
        <v>5</v>
      </c>
      <c r="D17" s="339">
        <v>810</v>
      </c>
      <c r="E17" s="37">
        <f t="shared" si="0"/>
        <v>4050</v>
      </c>
      <c r="F17" s="341"/>
    </row>
    <row r="18" spans="1:6">
      <c r="A18" s="98"/>
      <c r="B18" s="339" t="s">
        <v>317</v>
      </c>
      <c r="C18" s="339">
        <v>8</v>
      </c>
      <c r="D18" s="339">
        <v>435</v>
      </c>
      <c r="E18" s="37">
        <f t="shared" si="0"/>
        <v>3480</v>
      </c>
      <c r="F18" s="341"/>
    </row>
    <row r="19" spans="1:6">
      <c r="A19" s="98"/>
      <c r="B19" s="339" t="s">
        <v>318</v>
      </c>
      <c r="C19" s="339">
        <v>10</v>
      </c>
      <c r="D19" s="339">
        <v>45</v>
      </c>
      <c r="E19" s="37">
        <f t="shared" si="0"/>
        <v>450</v>
      </c>
      <c r="F19" s="341"/>
    </row>
    <row r="20" spans="1:6">
      <c r="A20" s="98"/>
      <c r="B20" s="339" t="s">
        <v>319</v>
      </c>
      <c r="C20" s="339">
        <v>20</v>
      </c>
      <c r="D20" s="339">
        <v>50</v>
      </c>
      <c r="E20" s="37">
        <f>C20*D20</f>
        <v>1000</v>
      </c>
      <c r="F20" s="342"/>
    </row>
    <row r="21" spans="1:6">
      <c r="A21" s="96"/>
      <c r="B21" s="80" t="s">
        <v>396</v>
      </c>
      <c r="C21" s="343">
        <v>5</v>
      </c>
      <c r="D21" s="344">
        <v>600</v>
      </c>
      <c r="E21" s="37">
        <f t="shared" si="0"/>
        <v>3000</v>
      </c>
      <c r="F21" s="341"/>
    </row>
    <row r="22" spans="1:6">
      <c r="A22" s="96"/>
      <c r="B22" s="80" t="s">
        <v>397</v>
      </c>
      <c r="C22" s="343">
        <v>5</v>
      </c>
      <c r="D22" s="344">
        <v>2220</v>
      </c>
      <c r="E22" s="37">
        <f t="shared" si="0"/>
        <v>11100</v>
      </c>
      <c r="F22" s="341"/>
    </row>
    <row r="23" spans="1:6">
      <c r="A23" s="96"/>
      <c r="B23" s="80" t="s">
        <v>398</v>
      </c>
      <c r="C23" s="343">
        <v>1</v>
      </c>
      <c r="D23" s="344">
        <v>150</v>
      </c>
      <c r="E23" s="37">
        <f t="shared" si="0"/>
        <v>150</v>
      </c>
      <c r="F23" s="342"/>
    </row>
    <row r="24" spans="1:6">
      <c r="A24" s="96"/>
      <c r="B24" s="80" t="s">
        <v>503</v>
      </c>
      <c r="C24" s="343">
        <v>10</v>
      </c>
      <c r="D24" s="344">
        <v>54.2</v>
      </c>
      <c r="E24" s="37">
        <f t="shared" si="0"/>
        <v>542</v>
      </c>
      <c r="F24" s="342"/>
    </row>
    <row r="25" spans="1:6">
      <c r="A25" s="96"/>
      <c r="B25" s="80" t="s">
        <v>399</v>
      </c>
      <c r="C25" s="343">
        <v>2</v>
      </c>
      <c r="D25" s="344">
        <v>75</v>
      </c>
      <c r="E25" s="37">
        <f t="shared" si="0"/>
        <v>150</v>
      </c>
      <c r="F25" s="342"/>
    </row>
    <row r="26" spans="1:6">
      <c r="A26" s="96"/>
      <c r="B26" s="80" t="s">
        <v>504</v>
      </c>
      <c r="C26" s="343">
        <v>150</v>
      </c>
      <c r="D26" s="344">
        <v>58</v>
      </c>
      <c r="E26" s="37">
        <f t="shared" si="0"/>
        <v>8700</v>
      </c>
      <c r="F26" s="342"/>
    </row>
    <row r="27" spans="1:6">
      <c r="A27" s="96"/>
      <c r="B27" s="80" t="s">
        <v>400</v>
      </c>
      <c r="C27" s="343">
        <v>35</v>
      </c>
      <c r="D27" s="344">
        <v>68</v>
      </c>
      <c r="E27" s="37">
        <f t="shared" si="0"/>
        <v>2380</v>
      </c>
      <c r="F27" s="342"/>
    </row>
    <row r="28" spans="1:6">
      <c r="A28" s="96"/>
      <c r="B28" s="80" t="s">
        <v>401</v>
      </c>
      <c r="C28" s="343">
        <v>50</v>
      </c>
      <c r="D28" s="344">
        <v>40</v>
      </c>
      <c r="E28" s="37">
        <f t="shared" si="0"/>
        <v>2000</v>
      </c>
      <c r="F28" s="342"/>
    </row>
    <row r="29" spans="1:6">
      <c r="A29" s="96"/>
      <c r="B29" s="80" t="s">
        <v>402</v>
      </c>
      <c r="C29" s="343">
        <v>3</v>
      </c>
      <c r="D29" s="344">
        <v>395</v>
      </c>
      <c r="E29" s="37">
        <f t="shared" si="0"/>
        <v>1185</v>
      </c>
      <c r="F29" s="342"/>
    </row>
    <row r="30" spans="1:6">
      <c r="A30" s="96"/>
      <c r="B30" s="80" t="s">
        <v>403</v>
      </c>
      <c r="C30" s="343">
        <v>10</v>
      </c>
      <c r="D30" s="344">
        <v>330</v>
      </c>
      <c r="E30" s="37">
        <f t="shared" si="0"/>
        <v>3300</v>
      </c>
      <c r="F30" s="342"/>
    </row>
    <row r="31" spans="1:6">
      <c r="A31" s="96"/>
      <c r="B31" s="80" t="s">
        <v>404</v>
      </c>
      <c r="C31" s="343">
        <v>3</v>
      </c>
      <c r="D31" s="344">
        <v>370</v>
      </c>
      <c r="E31" s="37">
        <f t="shared" si="0"/>
        <v>1110</v>
      </c>
      <c r="F31" s="342"/>
    </row>
    <row r="32" spans="1:6">
      <c r="A32" s="96"/>
      <c r="B32" s="80" t="s">
        <v>505</v>
      </c>
      <c r="C32" s="343">
        <v>15</v>
      </c>
      <c r="D32" s="344">
        <v>60</v>
      </c>
      <c r="E32" s="37">
        <f t="shared" si="0"/>
        <v>900</v>
      </c>
      <c r="F32" s="342"/>
    </row>
    <row r="33" spans="1:6">
      <c r="A33" s="69"/>
      <c r="B33" s="356" t="s">
        <v>506</v>
      </c>
      <c r="C33" s="252">
        <v>15</v>
      </c>
      <c r="D33" s="252">
        <v>30</v>
      </c>
      <c r="E33" s="37">
        <f t="shared" si="0"/>
        <v>450</v>
      </c>
      <c r="F33" s="342"/>
    </row>
    <row r="34" spans="1:6">
      <c r="A34" s="69"/>
      <c r="B34" s="356" t="s">
        <v>405</v>
      </c>
      <c r="C34" s="252">
        <v>21</v>
      </c>
      <c r="D34" s="252">
        <v>135</v>
      </c>
      <c r="E34" s="37">
        <f t="shared" si="0"/>
        <v>2835</v>
      </c>
      <c r="F34" s="342"/>
    </row>
    <row r="35" spans="1:6">
      <c r="A35" s="69"/>
      <c r="B35" s="356" t="s">
        <v>411</v>
      </c>
      <c r="C35" s="252">
        <v>30</v>
      </c>
      <c r="D35" s="252">
        <v>30</v>
      </c>
      <c r="E35" s="37">
        <f t="shared" si="0"/>
        <v>900</v>
      </c>
      <c r="F35" s="342"/>
    </row>
    <row r="36" spans="1:6" ht="25.5">
      <c r="A36" s="69"/>
      <c r="B36" s="356" t="s">
        <v>406</v>
      </c>
      <c r="C36" s="252">
        <v>1</v>
      </c>
      <c r="D36" s="252">
        <v>645</v>
      </c>
      <c r="E36" s="37">
        <f t="shared" si="0"/>
        <v>645</v>
      </c>
      <c r="F36" s="342"/>
    </row>
    <row r="37" spans="1:6" ht="25.5">
      <c r="A37" s="96"/>
      <c r="B37" s="80" t="s">
        <v>408</v>
      </c>
      <c r="C37" s="343">
        <v>3</v>
      </c>
      <c r="D37" s="344">
        <v>50</v>
      </c>
      <c r="E37" s="37">
        <f t="shared" si="0"/>
        <v>150</v>
      </c>
      <c r="F37" s="342"/>
    </row>
    <row r="38" spans="1:6">
      <c r="A38" s="96"/>
      <c r="B38" s="80" t="s">
        <v>410</v>
      </c>
      <c r="C38" s="343">
        <v>60</v>
      </c>
      <c r="D38" s="344">
        <v>95</v>
      </c>
      <c r="E38" s="37">
        <f t="shared" si="0"/>
        <v>5700</v>
      </c>
      <c r="F38" s="342"/>
    </row>
    <row r="39" spans="1:6" ht="15">
      <c r="A39" s="96"/>
      <c r="B39" s="80" t="s">
        <v>409</v>
      </c>
      <c r="C39" s="343">
        <v>10</v>
      </c>
      <c r="D39" s="344">
        <v>90</v>
      </c>
      <c r="E39" s="37">
        <f t="shared" si="0"/>
        <v>900</v>
      </c>
      <c r="F39" s="345"/>
    </row>
    <row r="40" spans="1:6" ht="15">
      <c r="A40" s="96"/>
      <c r="B40" s="80" t="s">
        <v>507</v>
      </c>
      <c r="C40" s="343">
        <v>10</v>
      </c>
      <c r="D40" s="344">
        <v>95</v>
      </c>
      <c r="E40" s="37">
        <f t="shared" si="0"/>
        <v>950</v>
      </c>
      <c r="F40" s="345"/>
    </row>
    <row r="41" spans="1:6" ht="15">
      <c r="A41" s="96"/>
      <c r="B41" s="80" t="s">
        <v>508</v>
      </c>
      <c r="C41" s="343">
        <v>2</v>
      </c>
      <c r="D41" s="344">
        <v>290</v>
      </c>
      <c r="E41" s="37">
        <f t="shared" si="0"/>
        <v>580</v>
      </c>
      <c r="F41" s="345"/>
    </row>
    <row r="42" spans="1:6">
      <c r="A42" s="96"/>
      <c r="B42" s="80" t="s">
        <v>509</v>
      </c>
      <c r="C42" s="343">
        <v>2</v>
      </c>
      <c r="D42" s="344">
        <v>500</v>
      </c>
      <c r="E42" s="37">
        <f t="shared" si="0"/>
        <v>1000</v>
      </c>
      <c r="F42" s="592" t="s">
        <v>287</v>
      </c>
    </row>
    <row r="43" spans="1:6" ht="14.25" customHeight="1">
      <c r="A43" s="96"/>
      <c r="B43" s="80" t="s">
        <v>203</v>
      </c>
      <c r="C43" s="343">
        <v>5</v>
      </c>
      <c r="D43" s="344">
        <v>55</v>
      </c>
      <c r="E43" s="37">
        <f t="shared" si="0"/>
        <v>275</v>
      </c>
      <c r="F43" s="579"/>
    </row>
    <row r="44" spans="1:6">
      <c r="A44" s="96"/>
      <c r="B44" s="80" t="s">
        <v>510</v>
      </c>
      <c r="C44" s="343">
        <v>10</v>
      </c>
      <c r="D44" s="344">
        <v>190</v>
      </c>
      <c r="E44" s="37">
        <f t="shared" si="0"/>
        <v>1900</v>
      </c>
      <c r="F44" s="579"/>
    </row>
    <row r="45" spans="1:6" ht="15">
      <c r="A45" s="102" t="s">
        <v>542</v>
      </c>
      <c r="B45" s="187" t="s">
        <v>442</v>
      </c>
      <c r="C45" s="244"/>
      <c r="D45" s="244"/>
      <c r="E45" s="393">
        <f>SUM(E46:E53)</f>
        <v>21800</v>
      </c>
      <c r="F45" s="595"/>
    </row>
    <row r="46" spans="1:6">
      <c r="A46" s="190"/>
      <c r="B46" s="354" t="s">
        <v>448</v>
      </c>
      <c r="C46" s="350">
        <v>5</v>
      </c>
      <c r="D46" s="351">
        <v>1000</v>
      </c>
      <c r="E46" s="37">
        <f t="shared" si="0"/>
        <v>5000</v>
      </c>
      <c r="F46" s="276"/>
    </row>
    <row r="47" spans="1:6" s="165" customFormat="1">
      <c r="A47" s="96"/>
      <c r="B47" s="80" t="s">
        <v>511</v>
      </c>
      <c r="C47" s="343">
        <v>10</v>
      </c>
      <c r="D47" s="365">
        <v>160</v>
      </c>
      <c r="E47" s="37">
        <f t="shared" si="0"/>
        <v>1600</v>
      </c>
      <c r="F47" s="587" t="s">
        <v>296</v>
      </c>
    </row>
    <row r="48" spans="1:6" s="165" customFormat="1">
      <c r="A48" s="96"/>
      <c r="B48" s="80" t="s">
        <v>510</v>
      </c>
      <c r="C48" s="343">
        <v>10</v>
      </c>
      <c r="D48" s="365">
        <v>350</v>
      </c>
      <c r="E48" s="37">
        <f t="shared" si="0"/>
        <v>3500</v>
      </c>
      <c r="F48" s="588"/>
    </row>
    <row r="49" spans="1:6" s="165" customFormat="1" ht="14.25" customHeight="1">
      <c r="A49" s="96"/>
      <c r="B49" s="80" t="s">
        <v>407</v>
      </c>
      <c r="C49" s="343">
        <v>10</v>
      </c>
      <c r="D49" s="365">
        <v>150</v>
      </c>
      <c r="E49" s="37">
        <f>C49*D49</f>
        <v>1500</v>
      </c>
      <c r="F49" s="588"/>
    </row>
    <row r="50" spans="1:6" s="165" customFormat="1" ht="14.25" customHeight="1">
      <c r="A50" s="96"/>
      <c r="B50" s="80" t="s">
        <v>631</v>
      </c>
      <c r="C50" s="343">
        <v>15</v>
      </c>
      <c r="D50" s="365">
        <v>180</v>
      </c>
      <c r="E50" s="37">
        <f>C50*D50</f>
        <v>2700</v>
      </c>
      <c r="F50" s="588"/>
    </row>
    <row r="51" spans="1:6" s="165" customFormat="1" ht="14.25" customHeight="1">
      <c r="A51" s="96"/>
      <c r="B51" s="80" t="s">
        <v>512</v>
      </c>
      <c r="C51" s="343">
        <v>5</v>
      </c>
      <c r="D51" s="365">
        <v>600</v>
      </c>
      <c r="E51" s="37">
        <f t="shared" ref="E51:E52" si="1">C51*D51</f>
        <v>3000</v>
      </c>
      <c r="F51" s="588"/>
    </row>
    <row r="52" spans="1:6" s="165" customFormat="1" ht="14.25" customHeight="1">
      <c r="A52" s="96"/>
      <c r="B52" s="80" t="s">
        <v>632</v>
      </c>
      <c r="C52" s="343">
        <v>20</v>
      </c>
      <c r="D52" s="365">
        <v>150</v>
      </c>
      <c r="E52" s="37">
        <f t="shared" si="1"/>
        <v>3000</v>
      </c>
      <c r="F52" s="588"/>
    </row>
    <row r="53" spans="1:6" s="165" customFormat="1" ht="14.25" customHeight="1">
      <c r="A53" s="96"/>
      <c r="B53" s="80" t="s">
        <v>633</v>
      </c>
      <c r="C53" s="343">
        <v>10</v>
      </c>
      <c r="D53" s="365">
        <v>150</v>
      </c>
      <c r="E53" s="37">
        <f t="shared" si="0"/>
        <v>1500</v>
      </c>
      <c r="F53" s="588"/>
    </row>
    <row r="54" spans="1:6" ht="15" customHeight="1">
      <c r="A54" s="8" t="s">
        <v>56</v>
      </c>
      <c r="B54" s="9"/>
      <c r="C54" s="9"/>
      <c r="D54" s="9"/>
      <c r="E54" s="396">
        <f>E45+E12</f>
        <v>276550</v>
      </c>
      <c r="F54" s="346"/>
    </row>
    <row r="55" spans="1:6">
      <c r="A55" s="96" t="s">
        <v>543</v>
      </c>
      <c r="B55" s="336" t="s">
        <v>179</v>
      </c>
      <c r="C55" s="251"/>
      <c r="D55" s="252"/>
      <c r="E55" s="37">
        <f>SUM(E57:E58)</f>
        <v>118000</v>
      </c>
      <c r="F55" s="589" t="s">
        <v>454</v>
      </c>
    </row>
    <row r="56" spans="1:6" ht="14.25" hidden="1" customHeight="1">
      <c r="A56" s="96"/>
      <c r="B56" s="80" t="s">
        <v>453</v>
      </c>
      <c r="C56" s="251">
        <v>4</v>
      </c>
      <c r="D56" s="252">
        <v>5000</v>
      </c>
      <c r="E56" s="37">
        <f t="shared" si="0"/>
        <v>20000</v>
      </c>
      <c r="F56" s="590"/>
    </row>
    <row r="57" spans="1:6" ht="25.5">
      <c r="A57" s="96"/>
      <c r="B57" s="80" t="s">
        <v>589</v>
      </c>
      <c r="C57" s="251">
        <v>50</v>
      </c>
      <c r="D57" s="252">
        <v>760</v>
      </c>
      <c r="E57" s="37">
        <f t="shared" si="0"/>
        <v>38000</v>
      </c>
      <c r="F57" s="590"/>
    </row>
    <row r="58" spans="1:6" ht="24" customHeight="1">
      <c r="A58" s="96"/>
      <c r="B58" s="80" t="s">
        <v>485</v>
      </c>
      <c r="C58" s="251">
        <v>20</v>
      </c>
      <c r="D58" s="252">
        <v>4000</v>
      </c>
      <c r="E58" s="37">
        <f t="shared" si="0"/>
        <v>80000</v>
      </c>
      <c r="F58" s="591"/>
    </row>
    <row r="59" spans="1:6" ht="12.75" customHeight="1">
      <c r="A59" s="8" t="s">
        <v>56</v>
      </c>
      <c r="B59" s="9"/>
      <c r="C59" s="9"/>
      <c r="D59" s="9"/>
      <c r="E59" s="396">
        <f>E55</f>
        <v>118000</v>
      </c>
      <c r="F59" s="237"/>
    </row>
    <row r="60" spans="1:6">
      <c r="A60" s="6"/>
      <c r="B60" s="10" t="s">
        <v>26</v>
      </c>
      <c r="C60" s="12" t="s">
        <v>11</v>
      </c>
      <c r="D60" s="12" t="s">
        <v>9</v>
      </c>
      <c r="E60" s="394">
        <f>E59+E54+E11</f>
        <v>414550</v>
      </c>
      <c r="F60" s="395"/>
    </row>
    <row r="61" spans="1:6">
      <c r="B61" s="5"/>
      <c r="C61" s="5"/>
      <c r="D61" s="5"/>
      <c r="E61" s="5"/>
    </row>
    <row r="62" spans="1:6">
      <c r="B62" s="5"/>
      <c r="C62" s="5"/>
      <c r="D62" s="5"/>
      <c r="E62" s="5"/>
    </row>
    <row r="63" spans="1:6">
      <c r="B63" s="5"/>
      <c r="C63" s="5"/>
      <c r="D63" s="5"/>
      <c r="E63" s="5"/>
    </row>
    <row r="64" spans="1:6">
      <c r="B64" s="5"/>
      <c r="C64" s="5"/>
      <c r="D64" s="5"/>
      <c r="E64" s="5"/>
    </row>
    <row r="65" spans="2:5">
      <c r="B65" s="5"/>
      <c r="C65" s="5"/>
      <c r="D65" s="5"/>
      <c r="E65" s="5"/>
    </row>
    <row r="66" spans="2:5">
      <c r="B66" s="5"/>
      <c r="C66" s="5"/>
      <c r="D66" s="5"/>
      <c r="E66" s="5"/>
    </row>
    <row r="67" spans="2:5">
      <c r="B67" s="5"/>
      <c r="C67" s="5"/>
      <c r="D67" s="5"/>
      <c r="E67" s="5"/>
    </row>
    <row r="68" spans="2:5">
      <c r="B68" s="5"/>
      <c r="C68" s="5"/>
      <c r="D68" s="5"/>
      <c r="E68" s="5"/>
    </row>
    <row r="69" spans="2:5">
      <c r="B69" s="5"/>
      <c r="C69" s="5"/>
      <c r="D69" s="5"/>
      <c r="E69" s="5"/>
    </row>
  </sheetData>
  <mergeCells count="9">
    <mergeCell ref="F47:F53"/>
    <mergeCell ref="F55:F58"/>
    <mergeCell ref="F12:F15"/>
    <mergeCell ref="A1:F1"/>
    <mergeCell ref="A2:F2"/>
    <mergeCell ref="A3:F3"/>
    <mergeCell ref="A4:F4"/>
    <mergeCell ref="F8:F10"/>
    <mergeCell ref="F42:F4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&amp;C24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F19"/>
  <sheetViews>
    <sheetView view="pageBreakPreview" zoomScaleSheetLayoutView="100" workbookViewId="0">
      <selection activeCell="J15" sqref="J15"/>
    </sheetView>
  </sheetViews>
  <sheetFormatPr defaultColWidth="9.140625" defaultRowHeight="14.25"/>
  <cols>
    <col min="1" max="1" width="20.5703125" style="4" customWidth="1"/>
    <col min="2" max="2" width="33.5703125" style="4" customWidth="1"/>
    <col min="3" max="3" width="11.7109375" style="4" customWidth="1"/>
    <col min="4" max="4" width="10.42578125" style="4" customWidth="1"/>
    <col min="5" max="5" width="14.5703125" style="4" customWidth="1"/>
    <col min="6" max="6" width="19.140625" style="4" customWidth="1"/>
    <col min="7" max="16384" width="9.140625" style="4"/>
  </cols>
  <sheetData>
    <row r="1" spans="1:6" ht="33" customHeight="1">
      <c r="A1" s="556" t="s">
        <v>53</v>
      </c>
      <c r="B1" s="556"/>
      <c r="C1" s="556"/>
      <c r="D1" s="556"/>
      <c r="E1" s="556"/>
      <c r="F1" s="556"/>
    </row>
    <row r="2" spans="1:6" ht="24.75" customHeight="1">
      <c r="A2" s="556" t="s">
        <v>54</v>
      </c>
      <c r="B2" s="556"/>
      <c r="C2" s="556"/>
      <c r="D2" s="556"/>
      <c r="E2" s="556"/>
      <c r="F2" s="556"/>
    </row>
    <row r="3" spans="1:6" ht="17.25" customHeight="1">
      <c r="A3" s="556" t="s">
        <v>76</v>
      </c>
      <c r="B3" s="556"/>
      <c r="C3" s="556"/>
      <c r="D3" s="556"/>
      <c r="E3" s="556"/>
      <c r="F3" s="556"/>
    </row>
    <row r="4" spans="1:6" ht="32.25" customHeight="1">
      <c r="A4" s="556" t="s">
        <v>234</v>
      </c>
      <c r="B4" s="556"/>
      <c r="C4" s="556"/>
      <c r="D4" s="556"/>
      <c r="E4" s="556"/>
      <c r="F4" s="556"/>
    </row>
    <row r="5" spans="1:6" ht="24" customHeight="1">
      <c r="A5" s="22" t="s">
        <v>303</v>
      </c>
      <c r="B5" s="22"/>
      <c r="C5" s="22"/>
      <c r="D5" s="22"/>
      <c r="E5" s="22"/>
      <c r="F5" s="22"/>
    </row>
    <row r="6" spans="1:6" ht="41.25" customHeight="1">
      <c r="A6" s="21" t="s">
        <v>10</v>
      </c>
      <c r="B6" s="21" t="s">
        <v>21</v>
      </c>
      <c r="C6" s="21" t="s">
        <v>44</v>
      </c>
      <c r="D6" s="21" t="s">
        <v>55</v>
      </c>
      <c r="E6" s="21" t="s">
        <v>39</v>
      </c>
      <c r="F6" s="21" t="s">
        <v>238</v>
      </c>
    </row>
    <row r="7" spans="1:6" ht="21.75" customHeight="1">
      <c r="A7" s="238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</row>
    <row r="8" spans="1:6" ht="59.25" customHeight="1">
      <c r="A8" s="102" t="s">
        <v>541</v>
      </c>
      <c r="B8" s="187" t="s">
        <v>206</v>
      </c>
      <c r="C8" s="242">
        <v>200</v>
      </c>
      <c r="D8" s="243">
        <v>155</v>
      </c>
      <c r="E8" s="45">
        <f>C8*D8</f>
        <v>31000</v>
      </c>
      <c r="F8" s="21" t="s">
        <v>292</v>
      </c>
    </row>
    <row r="9" spans="1:6" ht="25.5">
      <c r="A9" s="9" t="s">
        <v>56</v>
      </c>
      <c r="B9" s="9"/>
      <c r="C9" s="9"/>
      <c r="D9" s="9"/>
      <c r="E9" s="39">
        <f>E8</f>
        <v>31000</v>
      </c>
      <c r="F9" s="238"/>
    </row>
    <row r="10" spans="1:6">
      <c r="A10" s="238"/>
      <c r="B10" s="12" t="s">
        <v>26</v>
      </c>
      <c r="C10" s="12" t="s">
        <v>11</v>
      </c>
      <c r="D10" s="12" t="s">
        <v>9</v>
      </c>
      <c r="E10" s="41">
        <f>E9</f>
        <v>31000</v>
      </c>
      <c r="F10" s="20"/>
    </row>
    <row r="11" spans="1:6">
      <c r="B11" s="5"/>
      <c r="C11" s="5"/>
      <c r="D11" s="5"/>
      <c r="E11" s="5"/>
    </row>
    <row r="12" spans="1:6">
      <c r="B12" s="5"/>
      <c r="C12" s="5"/>
      <c r="D12" s="5"/>
      <c r="E12" s="5"/>
    </row>
    <row r="13" spans="1:6">
      <c r="B13" s="5"/>
      <c r="C13" s="5"/>
      <c r="D13" s="5"/>
      <c r="E13" s="5"/>
    </row>
    <row r="14" spans="1:6">
      <c r="B14" s="5"/>
      <c r="C14" s="5"/>
      <c r="D14" s="5"/>
      <c r="E14" s="5"/>
    </row>
    <row r="15" spans="1:6">
      <c r="B15" s="5"/>
      <c r="C15" s="5"/>
      <c r="D15" s="5"/>
      <c r="E15" s="5"/>
    </row>
    <row r="16" spans="1:6">
      <c r="B16" s="5"/>
      <c r="C16" s="5"/>
      <c r="D16" s="5"/>
      <c r="E16" s="5"/>
    </row>
    <row r="17" spans="2:5">
      <c r="B17" s="5"/>
      <c r="C17" s="5"/>
      <c r="D17" s="5"/>
      <c r="E17" s="5"/>
    </row>
    <row r="18" spans="2:5">
      <c r="B18" s="5"/>
      <c r="C18" s="5"/>
      <c r="D18" s="5"/>
      <c r="E18" s="5"/>
    </row>
    <row r="19" spans="2:5">
      <c r="B19" s="5"/>
      <c r="C19" s="5"/>
      <c r="D19" s="5"/>
      <c r="E19" s="5"/>
    </row>
  </sheetData>
  <mergeCells count="4">
    <mergeCell ref="A1:F1"/>
    <mergeCell ref="A2:F2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&amp;C31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M288"/>
  <sheetViews>
    <sheetView view="pageBreakPreview" topLeftCell="A30" zoomScaleSheetLayoutView="100" workbookViewId="0">
      <selection activeCell="M36" sqref="M36"/>
    </sheetView>
  </sheetViews>
  <sheetFormatPr defaultColWidth="9.140625" defaultRowHeight="14.25"/>
  <cols>
    <col min="1" max="1" width="20.5703125" style="4" customWidth="1"/>
    <col min="2" max="2" width="27.5703125" style="4" customWidth="1"/>
    <col min="3" max="3" width="9.7109375" style="4" customWidth="1"/>
    <col min="4" max="4" width="14.140625" style="4" customWidth="1"/>
    <col min="5" max="5" width="14.5703125" style="4" customWidth="1"/>
    <col min="6" max="6" width="22.28515625" style="4" customWidth="1"/>
    <col min="7" max="7" width="9.5703125" style="4" hidden="1" customWidth="1"/>
    <col min="8" max="8" width="10.7109375" style="4" hidden="1" customWidth="1"/>
    <col min="9" max="9" width="9.140625" style="4" hidden="1" customWidth="1"/>
    <col min="10" max="10" width="10.7109375" style="4" hidden="1" customWidth="1"/>
    <col min="11" max="11" width="0.140625" style="4" customWidth="1"/>
    <col min="12" max="12" width="9.140625" style="4"/>
    <col min="13" max="13" width="10.7109375" style="4" bestFit="1" customWidth="1"/>
    <col min="14" max="16384" width="9.140625" style="4"/>
  </cols>
  <sheetData>
    <row r="1" spans="1:8" ht="18" customHeight="1">
      <c r="A1" s="556" t="s">
        <v>53</v>
      </c>
      <c r="B1" s="556"/>
      <c r="C1" s="556"/>
      <c r="D1" s="556"/>
      <c r="E1" s="556"/>
      <c r="F1" s="556"/>
    </row>
    <row r="2" spans="1:8" ht="15.75" customHeight="1">
      <c r="A2" s="556" t="s">
        <v>54</v>
      </c>
      <c r="B2" s="556"/>
      <c r="C2" s="556"/>
      <c r="D2" s="556"/>
      <c r="E2" s="556"/>
      <c r="F2" s="556"/>
    </row>
    <row r="3" spans="1:8" ht="18" customHeight="1">
      <c r="A3" s="556" t="s">
        <v>76</v>
      </c>
      <c r="B3" s="556"/>
      <c r="C3" s="556"/>
      <c r="D3" s="556"/>
      <c r="E3" s="556"/>
      <c r="F3" s="556"/>
    </row>
    <row r="4" spans="1:8" ht="30.75" customHeight="1">
      <c r="A4" s="556" t="s">
        <v>234</v>
      </c>
      <c r="B4" s="556"/>
      <c r="C4" s="556"/>
      <c r="D4" s="556"/>
      <c r="E4" s="556"/>
      <c r="F4" s="556"/>
    </row>
    <row r="5" spans="1:8" ht="21" customHeight="1">
      <c r="A5" s="22" t="s">
        <v>299</v>
      </c>
      <c r="B5" s="22"/>
      <c r="C5" s="22"/>
      <c r="D5" s="22"/>
      <c r="E5" s="22"/>
      <c r="F5" s="22"/>
    </row>
    <row r="6" spans="1:8" ht="25.5" customHeight="1">
      <c r="A6" s="21" t="s">
        <v>10</v>
      </c>
      <c r="B6" s="21" t="s">
        <v>21</v>
      </c>
      <c r="C6" s="21" t="s">
        <v>44</v>
      </c>
      <c r="D6" s="21" t="s">
        <v>55</v>
      </c>
      <c r="E6" s="21" t="s">
        <v>39</v>
      </c>
      <c r="F6" s="21" t="s">
        <v>238</v>
      </c>
    </row>
    <row r="7" spans="1:8" ht="11.25" customHeight="1">
      <c r="A7" s="238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</row>
    <row r="8" spans="1:8">
      <c r="A8" s="102" t="s">
        <v>538</v>
      </c>
      <c r="B8" s="185" t="s">
        <v>183</v>
      </c>
      <c r="C8" s="637">
        <f>SUM(C9:C27)</f>
        <v>451</v>
      </c>
      <c r="D8" s="252"/>
      <c r="E8" s="45">
        <f>SUM(E9:E27)</f>
        <v>46864.479999999996</v>
      </c>
      <c r="F8" s="238"/>
    </row>
    <row r="9" spans="1:8" ht="15.75" customHeight="1">
      <c r="A9" s="102"/>
      <c r="B9" s="241" t="s">
        <v>415</v>
      </c>
      <c r="C9" s="242">
        <v>5</v>
      </c>
      <c r="D9" s="243">
        <v>200</v>
      </c>
      <c r="E9" s="37">
        <f>C9*D9</f>
        <v>1000</v>
      </c>
      <c r="F9" s="348"/>
    </row>
    <row r="10" spans="1:8" ht="15.75" customHeight="1">
      <c r="A10" s="102"/>
      <c r="B10" s="241" t="s">
        <v>581</v>
      </c>
      <c r="C10" s="242">
        <v>10</v>
      </c>
      <c r="D10" s="243">
        <v>850</v>
      </c>
      <c r="E10" s="37">
        <f t="shared" ref="E10:E19" si="0">C10*D10</f>
        <v>8500</v>
      </c>
      <c r="F10" s="578" t="s">
        <v>290</v>
      </c>
    </row>
    <row r="11" spans="1:8">
      <c r="A11" s="102"/>
      <c r="B11" s="241" t="s">
        <v>394</v>
      </c>
      <c r="C11" s="242">
        <v>50</v>
      </c>
      <c r="D11" s="243">
        <v>4</v>
      </c>
      <c r="E11" s="37">
        <f t="shared" ref="E11" si="1">C11*D11</f>
        <v>200</v>
      </c>
      <c r="F11" s="581"/>
    </row>
    <row r="12" spans="1:8">
      <c r="A12" s="102"/>
      <c r="B12" s="241" t="s">
        <v>394</v>
      </c>
      <c r="C12" s="242">
        <v>1</v>
      </c>
      <c r="D12" s="243">
        <v>14.48</v>
      </c>
      <c r="E12" s="37">
        <f t="shared" si="0"/>
        <v>14.48</v>
      </c>
      <c r="F12" s="581"/>
    </row>
    <row r="13" spans="1:8">
      <c r="A13" s="239"/>
      <c r="B13" s="241" t="s">
        <v>186</v>
      </c>
      <c r="C13" s="242">
        <v>19</v>
      </c>
      <c r="D13" s="243">
        <v>100</v>
      </c>
      <c r="E13" s="37">
        <f>C13*D13</f>
        <v>1900</v>
      </c>
      <c r="F13" s="581"/>
    </row>
    <row r="14" spans="1:8">
      <c r="A14" s="239"/>
      <c r="B14" s="241" t="s">
        <v>187</v>
      </c>
      <c r="C14" s="242">
        <v>7</v>
      </c>
      <c r="D14" s="243">
        <v>100</v>
      </c>
      <c r="E14" s="37">
        <f t="shared" si="0"/>
        <v>700</v>
      </c>
      <c r="F14" s="581"/>
      <c r="H14" s="305"/>
    </row>
    <row r="15" spans="1:8">
      <c r="A15" s="239"/>
      <c r="B15" s="241" t="s">
        <v>188</v>
      </c>
      <c r="C15" s="242">
        <v>3</v>
      </c>
      <c r="D15" s="243">
        <v>150</v>
      </c>
      <c r="E15" s="37">
        <f t="shared" si="0"/>
        <v>450</v>
      </c>
      <c r="F15" s="581"/>
    </row>
    <row r="16" spans="1:8">
      <c r="A16" s="239"/>
      <c r="B16" s="241" t="s">
        <v>513</v>
      </c>
      <c r="C16" s="242">
        <v>5</v>
      </c>
      <c r="D16" s="243">
        <v>200</v>
      </c>
      <c r="E16" s="37">
        <f t="shared" si="0"/>
        <v>1000</v>
      </c>
      <c r="F16" s="581"/>
    </row>
    <row r="17" spans="1:13">
      <c r="A17" s="239"/>
      <c r="B17" s="241" t="s">
        <v>189</v>
      </c>
      <c r="C17" s="242">
        <v>40</v>
      </c>
      <c r="D17" s="243">
        <v>50</v>
      </c>
      <c r="E17" s="37">
        <f t="shared" si="0"/>
        <v>2000</v>
      </c>
      <c r="F17" s="581"/>
    </row>
    <row r="18" spans="1:13" ht="21.75" customHeight="1">
      <c r="A18" s="239"/>
      <c r="B18" s="241" t="s">
        <v>413</v>
      </c>
      <c r="C18" s="242">
        <v>10</v>
      </c>
      <c r="D18" s="243">
        <v>500</v>
      </c>
      <c r="E18" s="37">
        <f>C18*D18</f>
        <v>5000</v>
      </c>
      <c r="F18" s="581"/>
    </row>
    <row r="19" spans="1:13">
      <c r="A19" s="239"/>
      <c r="B19" s="241" t="s">
        <v>191</v>
      </c>
      <c r="C19" s="242">
        <v>50</v>
      </c>
      <c r="D19" s="243">
        <v>80</v>
      </c>
      <c r="E19" s="37">
        <f t="shared" si="0"/>
        <v>4000</v>
      </c>
      <c r="F19" s="581"/>
    </row>
    <row r="20" spans="1:13">
      <c r="A20" s="239"/>
      <c r="B20" s="241" t="s">
        <v>192</v>
      </c>
      <c r="C20" s="242">
        <v>50</v>
      </c>
      <c r="D20" s="243">
        <v>80</v>
      </c>
      <c r="E20" s="37">
        <f t="shared" ref="E20:E26" si="2">C20*D20</f>
        <v>4000</v>
      </c>
      <c r="F20" s="581"/>
    </row>
    <row r="21" spans="1:13">
      <c r="A21" s="239"/>
      <c r="B21" s="241" t="s">
        <v>193</v>
      </c>
      <c r="C21" s="242">
        <v>100</v>
      </c>
      <c r="D21" s="243">
        <v>50</v>
      </c>
      <c r="E21" s="37">
        <f t="shared" si="2"/>
        <v>5000</v>
      </c>
      <c r="F21" s="581"/>
    </row>
    <row r="22" spans="1:13">
      <c r="A22" s="239"/>
      <c r="B22" s="241" t="s">
        <v>194</v>
      </c>
      <c r="C22" s="242">
        <v>10</v>
      </c>
      <c r="D22" s="243">
        <v>400</v>
      </c>
      <c r="E22" s="37">
        <f t="shared" si="2"/>
        <v>4000</v>
      </c>
      <c r="F22" s="581"/>
    </row>
    <row r="23" spans="1:13">
      <c r="A23" s="239"/>
      <c r="B23" s="241" t="s">
        <v>412</v>
      </c>
      <c r="C23" s="242">
        <v>50</v>
      </c>
      <c r="D23" s="243">
        <v>40</v>
      </c>
      <c r="E23" s="37">
        <f>C23*D23</f>
        <v>2000</v>
      </c>
      <c r="F23" s="581"/>
    </row>
    <row r="24" spans="1:13">
      <c r="A24" s="239"/>
      <c r="B24" s="241" t="s">
        <v>414</v>
      </c>
      <c r="C24" s="242">
        <v>4</v>
      </c>
      <c r="D24" s="243">
        <v>250</v>
      </c>
      <c r="E24" s="37">
        <f t="shared" si="2"/>
        <v>1000</v>
      </c>
      <c r="F24" s="581"/>
    </row>
    <row r="25" spans="1:13">
      <c r="A25" s="239"/>
      <c r="B25" s="241" t="s">
        <v>514</v>
      </c>
      <c r="C25" s="242">
        <v>30</v>
      </c>
      <c r="D25" s="243">
        <v>20</v>
      </c>
      <c r="E25" s="37">
        <f>C25*D25</f>
        <v>600</v>
      </c>
      <c r="F25" s="581"/>
      <c r="M25" s="305">
        <f>C8+C28+C107+C108+C111+C112+C113+C116+C118+C119+C120+C176+C198+C248</f>
        <v>7228</v>
      </c>
    </row>
    <row r="26" spans="1:13">
      <c r="A26" s="239"/>
      <c r="B26" s="241" t="s">
        <v>515</v>
      </c>
      <c r="C26" s="242">
        <v>5</v>
      </c>
      <c r="D26" s="243">
        <v>100</v>
      </c>
      <c r="E26" s="37">
        <f t="shared" si="2"/>
        <v>500</v>
      </c>
      <c r="F26" s="581"/>
    </row>
    <row r="27" spans="1:13">
      <c r="A27" s="239"/>
      <c r="B27" s="250" t="s">
        <v>582</v>
      </c>
      <c r="C27" s="242">
        <v>2</v>
      </c>
      <c r="D27" s="243">
        <v>2500</v>
      </c>
      <c r="E27" s="37">
        <f>C27*D27</f>
        <v>5000</v>
      </c>
      <c r="F27" s="276"/>
    </row>
    <row r="28" spans="1:13">
      <c r="A28" s="102" t="s">
        <v>538</v>
      </c>
      <c r="B28" s="185" t="s">
        <v>583</v>
      </c>
      <c r="C28" s="637">
        <f>SUM(C29:C33)</f>
        <v>26</v>
      </c>
      <c r="D28" s="252"/>
      <c r="E28" s="45">
        <f>SUM(E29:E33)</f>
        <v>22720</v>
      </c>
      <c r="F28" s="238"/>
    </row>
    <row r="29" spans="1:13" ht="18.75" customHeight="1">
      <c r="A29" s="102"/>
      <c r="B29" s="241" t="s">
        <v>584</v>
      </c>
      <c r="C29" s="242">
        <v>10</v>
      </c>
      <c r="D29" s="243">
        <v>800</v>
      </c>
      <c r="E29" s="37">
        <f>C29*D29</f>
        <v>8000</v>
      </c>
      <c r="F29" s="578" t="s">
        <v>731</v>
      </c>
    </row>
    <row r="30" spans="1:13" ht="17.25" customHeight="1">
      <c r="A30" s="102"/>
      <c r="B30" s="241" t="s">
        <v>585</v>
      </c>
      <c r="C30" s="242">
        <v>6</v>
      </c>
      <c r="D30" s="243">
        <v>850</v>
      </c>
      <c r="E30" s="37">
        <f t="shared" ref="E30" si="3">C30*D30</f>
        <v>5100</v>
      </c>
      <c r="F30" s="597"/>
    </row>
    <row r="31" spans="1:13">
      <c r="A31" s="102"/>
      <c r="B31" s="241" t="s">
        <v>586</v>
      </c>
      <c r="C31" s="242">
        <v>6</v>
      </c>
      <c r="D31" s="243">
        <v>250</v>
      </c>
      <c r="E31" s="37">
        <f t="shared" ref="E31" si="4">C31*D31</f>
        <v>1500</v>
      </c>
      <c r="F31" s="597"/>
    </row>
    <row r="32" spans="1:13">
      <c r="A32" s="239"/>
      <c r="B32" s="241" t="s">
        <v>587</v>
      </c>
      <c r="C32" s="242">
        <v>2</v>
      </c>
      <c r="D32" s="243">
        <v>700</v>
      </c>
      <c r="E32" s="37">
        <f>C32*D32</f>
        <v>1400</v>
      </c>
      <c r="F32" s="597"/>
    </row>
    <row r="33" spans="1:13">
      <c r="A33" s="239"/>
      <c r="B33" s="241" t="s">
        <v>588</v>
      </c>
      <c r="C33" s="242">
        <v>2</v>
      </c>
      <c r="D33" s="243">
        <v>3360</v>
      </c>
      <c r="E33" s="37">
        <f t="shared" ref="E33" si="5">C33*D33</f>
        <v>6720</v>
      </c>
      <c r="F33" s="276"/>
    </row>
    <row r="34" spans="1:13" ht="22.5" customHeight="1">
      <c r="A34" s="9" t="s">
        <v>56</v>
      </c>
      <c r="B34" s="9"/>
      <c r="C34" s="9"/>
      <c r="D34" s="9"/>
      <c r="E34" s="39">
        <f>E28+E8</f>
        <v>69584.479999999996</v>
      </c>
      <c r="F34" s="238"/>
      <c r="M34" s="4">
        <f>C37+C54+C216</f>
        <v>7105</v>
      </c>
    </row>
    <row r="35" spans="1:13" s="165" customFormat="1" ht="14.25" customHeight="1">
      <c r="A35" s="69" t="s">
        <v>540</v>
      </c>
      <c r="B35" s="185" t="s">
        <v>149</v>
      </c>
      <c r="C35" s="251">
        <v>50</v>
      </c>
      <c r="D35" s="252">
        <v>233.6</v>
      </c>
      <c r="E35" s="448">
        <f>C35*D35</f>
        <v>11680</v>
      </c>
      <c r="F35" s="578" t="s">
        <v>289</v>
      </c>
      <c r="M35" s="384">
        <f>E37+E54+E216</f>
        <v>200970.69</v>
      </c>
    </row>
    <row r="36" spans="1:13" ht="14.25" customHeight="1">
      <c r="A36" s="102"/>
      <c r="B36" s="185" t="s">
        <v>339</v>
      </c>
      <c r="C36" s="349">
        <v>50</v>
      </c>
      <c r="D36" s="366">
        <v>250</v>
      </c>
      <c r="E36" s="448">
        <f>C36*D36</f>
        <v>12500</v>
      </c>
      <c r="F36" s="596"/>
    </row>
    <row r="37" spans="1:13" ht="14.25" customHeight="1">
      <c r="A37" s="102"/>
      <c r="B37" s="185" t="s">
        <v>164</v>
      </c>
      <c r="C37" s="638">
        <f>SUM(C39:C52)</f>
        <v>211</v>
      </c>
      <c r="D37" s="366"/>
      <c r="E37" s="45">
        <f>SUM(E38:E52)</f>
        <v>15712.92</v>
      </c>
      <c r="F37" s="578" t="s">
        <v>289</v>
      </c>
    </row>
    <row r="38" spans="1:13">
      <c r="A38" s="102"/>
      <c r="B38" s="241" t="s">
        <v>165</v>
      </c>
      <c r="C38" s="242">
        <v>20</v>
      </c>
      <c r="D38" s="243">
        <v>35.64</v>
      </c>
      <c r="E38" s="31">
        <f t="shared" ref="E38:E52" si="6">C38*D38</f>
        <v>712.8</v>
      </c>
      <c r="F38" s="581"/>
    </row>
    <row r="39" spans="1:13">
      <c r="A39" s="102"/>
      <c r="B39" s="241" t="s">
        <v>166</v>
      </c>
      <c r="C39" s="242">
        <v>30</v>
      </c>
      <c r="D39" s="243">
        <v>25</v>
      </c>
      <c r="E39" s="31">
        <f t="shared" si="6"/>
        <v>750</v>
      </c>
      <c r="F39" s="581"/>
    </row>
    <row r="40" spans="1:13">
      <c r="A40" s="102"/>
      <c r="B40" s="241" t="s">
        <v>167</v>
      </c>
      <c r="C40" s="239">
        <v>20</v>
      </c>
      <c r="D40" s="240">
        <v>50</v>
      </c>
      <c r="E40" s="31">
        <f t="shared" si="6"/>
        <v>1000</v>
      </c>
      <c r="F40" s="581"/>
    </row>
    <row r="41" spans="1:13">
      <c r="A41" s="102"/>
      <c r="B41" s="241" t="s">
        <v>168</v>
      </c>
      <c r="C41" s="242">
        <v>25</v>
      </c>
      <c r="D41" s="243">
        <v>50</v>
      </c>
      <c r="E41" s="31">
        <f t="shared" si="6"/>
        <v>1250</v>
      </c>
      <c r="F41" s="581"/>
    </row>
    <row r="42" spans="1:13">
      <c r="A42" s="102"/>
      <c r="B42" s="241" t="s">
        <v>169</v>
      </c>
      <c r="C42" s="242">
        <v>25</v>
      </c>
      <c r="D42" s="243">
        <v>50</v>
      </c>
      <c r="E42" s="31">
        <f t="shared" si="6"/>
        <v>1250</v>
      </c>
      <c r="F42" s="581"/>
    </row>
    <row r="43" spans="1:13">
      <c r="A43" s="102"/>
      <c r="B43" s="241" t="s">
        <v>170</v>
      </c>
      <c r="C43" s="242">
        <v>15</v>
      </c>
      <c r="D43" s="243">
        <v>100</v>
      </c>
      <c r="E43" s="31">
        <f t="shared" si="6"/>
        <v>1500</v>
      </c>
      <c r="F43" s="581"/>
    </row>
    <row r="44" spans="1:13">
      <c r="A44" s="102"/>
      <c r="B44" s="241" t="s">
        <v>175</v>
      </c>
      <c r="C44" s="242">
        <v>2</v>
      </c>
      <c r="D44" s="243">
        <v>1000</v>
      </c>
      <c r="E44" s="31">
        <f t="shared" si="6"/>
        <v>2000</v>
      </c>
      <c r="F44" s="581"/>
    </row>
    <row r="45" spans="1:13">
      <c r="A45" s="102"/>
      <c r="B45" s="241" t="s">
        <v>171</v>
      </c>
      <c r="C45" s="242">
        <v>15</v>
      </c>
      <c r="D45" s="243">
        <v>50</v>
      </c>
      <c r="E45" s="31">
        <f t="shared" si="6"/>
        <v>750</v>
      </c>
      <c r="F45" s="581"/>
    </row>
    <row r="46" spans="1:13">
      <c r="A46" s="102"/>
      <c r="B46" s="241" t="s">
        <v>172</v>
      </c>
      <c r="C46" s="242">
        <v>15</v>
      </c>
      <c r="D46" s="243">
        <v>100</v>
      </c>
      <c r="E46" s="31">
        <f t="shared" si="6"/>
        <v>1500</v>
      </c>
      <c r="F46" s="581"/>
    </row>
    <row r="47" spans="1:13">
      <c r="A47" s="102"/>
      <c r="B47" s="239" t="s">
        <v>173</v>
      </c>
      <c r="C47" s="239">
        <v>30</v>
      </c>
      <c r="D47" s="240">
        <v>50</v>
      </c>
      <c r="E47" s="31">
        <f t="shared" si="6"/>
        <v>1500</v>
      </c>
      <c r="F47" s="581"/>
    </row>
    <row r="48" spans="1:13">
      <c r="A48" s="102"/>
      <c r="B48" s="239" t="s">
        <v>177</v>
      </c>
      <c r="C48" s="239">
        <v>15</v>
      </c>
      <c r="D48" s="240">
        <v>100</v>
      </c>
      <c r="E48" s="31">
        <f t="shared" si="6"/>
        <v>1500</v>
      </c>
      <c r="F48" s="581"/>
    </row>
    <row r="49" spans="1:9">
      <c r="A49" s="102"/>
      <c r="B49" s="239" t="s">
        <v>196</v>
      </c>
      <c r="C49" s="239">
        <v>10</v>
      </c>
      <c r="D49" s="240">
        <v>20</v>
      </c>
      <c r="E49" s="31">
        <f t="shared" si="6"/>
        <v>200</v>
      </c>
      <c r="F49" s="581"/>
    </row>
    <row r="50" spans="1:9">
      <c r="A50" s="102"/>
      <c r="B50" s="239" t="s">
        <v>174</v>
      </c>
      <c r="C50" s="239">
        <v>3</v>
      </c>
      <c r="D50" s="240">
        <v>100</v>
      </c>
      <c r="E50" s="31">
        <f t="shared" si="6"/>
        <v>300</v>
      </c>
      <c r="F50" s="581"/>
    </row>
    <row r="51" spans="1:9">
      <c r="A51" s="102"/>
      <c r="B51" s="239" t="s">
        <v>431</v>
      </c>
      <c r="C51" s="239">
        <v>5</v>
      </c>
      <c r="D51" s="240">
        <v>300</v>
      </c>
      <c r="E51" s="31">
        <f t="shared" ref="E51" si="7">C51*D51</f>
        <v>1500</v>
      </c>
      <c r="F51" s="581"/>
    </row>
    <row r="52" spans="1:9">
      <c r="A52" s="102"/>
      <c r="B52" s="239" t="s">
        <v>701</v>
      </c>
      <c r="C52" s="239">
        <v>1</v>
      </c>
      <c r="D52" s="240">
        <v>0.12</v>
      </c>
      <c r="E52" s="31">
        <f t="shared" si="6"/>
        <v>0.12</v>
      </c>
      <c r="F52" s="581"/>
    </row>
    <row r="53" spans="1:9" ht="22.5" customHeight="1">
      <c r="A53" s="9" t="s">
        <v>56</v>
      </c>
      <c r="B53" s="9"/>
      <c r="C53" s="9"/>
      <c r="D53" s="9"/>
      <c r="E53" s="39">
        <f>E35+E36+E37</f>
        <v>39892.92</v>
      </c>
      <c r="F53" s="238"/>
    </row>
    <row r="54" spans="1:9" s="294" customFormat="1" ht="15.75" customHeight="1">
      <c r="A54" s="69" t="s">
        <v>541</v>
      </c>
      <c r="B54" s="185" t="s">
        <v>164</v>
      </c>
      <c r="C54" s="639">
        <f>SUM(C56:C101)</f>
        <v>5506</v>
      </c>
      <c r="D54" s="27"/>
      <c r="E54" s="45">
        <f>SUM(E55:E101)</f>
        <v>104043.33</v>
      </c>
      <c r="F54" s="347"/>
      <c r="G54" s="165"/>
      <c r="H54" s="165"/>
      <c r="I54" s="165"/>
    </row>
    <row r="55" spans="1:9">
      <c r="A55" s="24"/>
      <c r="B55" s="349" t="s">
        <v>341</v>
      </c>
      <c r="C55" s="239">
        <v>100</v>
      </c>
      <c r="D55" s="240">
        <v>150</v>
      </c>
      <c r="E55" s="31">
        <f>C55*D55</f>
        <v>15000</v>
      </c>
      <c r="F55" s="578" t="s">
        <v>289</v>
      </c>
    </row>
    <row r="56" spans="1:9">
      <c r="A56" s="24"/>
      <c r="B56" s="349" t="s">
        <v>196</v>
      </c>
      <c r="C56" s="239">
        <v>200</v>
      </c>
      <c r="D56" s="240">
        <v>20</v>
      </c>
      <c r="E56" s="31">
        <f>C56*D56</f>
        <v>4000</v>
      </c>
      <c r="F56" s="597"/>
    </row>
    <row r="57" spans="1:9">
      <c r="A57" s="24"/>
      <c r="B57" s="349" t="s">
        <v>416</v>
      </c>
      <c r="C57" s="239">
        <v>300</v>
      </c>
      <c r="D57" s="240">
        <v>50</v>
      </c>
      <c r="E57" s="31">
        <f t="shared" ref="E57:E85" si="8">C57*D57</f>
        <v>15000</v>
      </c>
      <c r="F57" s="276"/>
    </row>
    <row r="58" spans="1:9">
      <c r="A58" s="24"/>
      <c r="B58" s="349" t="s">
        <v>167</v>
      </c>
      <c r="C58" s="239">
        <v>100</v>
      </c>
      <c r="D58" s="240">
        <v>60</v>
      </c>
      <c r="E58" s="31">
        <f t="shared" si="8"/>
        <v>6000</v>
      </c>
      <c r="F58" s="276"/>
    </row>
    <row r="59" spans="1:9" ht="15.75" customHeight="1">
      <c r="A59" s="24"/>
      <c r="B59" s="349" t="s">
        <v>174</v>
      </c>
      <c r="C59" s="239">
        <v>3000</v>
      </c>
      <c r="D59" s="240">
        <v>1</v>
      </c>
      <c r="E59" s="31">
        <f t="shared" si="8"/>
        <v>3000</v>
      </c>
      <c r="F59" s="335"/>
    </row>
    <row r="60" spans="1:9" ht="15">
      <c r="A60" s="24"/>
      <c r="B60" s="239" t="s">
        <v>197</v>
      </c>
      <c r="C60" s="239">
        <v>50</v>
      </c>
      <c r="D60" s="240">
        <v>20</v>
      </c>
      <c r="E60" s="31">
        <f t="shared" si="8"/>
        <v>1000</v>
      </c>
      <c r="F60" s="427"/>
    </row>
    <row r="61" spans="1:9">
      <c r="A61" s="24"/>
      <c r="B61" s="239" t="s">
        <v>176</v>
      </c>
      <c r="C61" s="239">
        <v>50</v>
      </c>
      <c r="D61" s="240">
        <v>30</v>
      </c>
      <c r="E61" s="31">
        <f t="shared" si="8"/>
        <v>1500</v>
      </c>
      <c r="F61" s="276"/>
    </row>
    <row r="62" spans="1:9" s="165" customFormat="1">
      <c r="A62" s="27"/>
      <c r="B62" s="349" t="s">
        <v>198</v>
      </c>
      <c r="C62" s="349">
        <v>40</v>
      </c>
      <c r="D62" s="366">
        <v>15</v>
      </c>
      <c r="E62" s="37">
        <f t="shared" si="8"/>
        <v>600</v>
      </c>
      <c r="F62" s="520"/>
    </row>
    <row r="63" spans="1:9">
      <c r="A63" s="24"/>
      <c r="B63" s="239" t="s">
        <v>178</v>
      </c>
      <c r="C63" s="239">
        <v>150</v>
      </c>
      <c r="D63" s="240">
        <v>20</v>
      </c>
      <c r="E63" s="31">
        <f t="shared" si="8"/>
        <v>3000</v>
      </c>
      <c r="F63" s="276"/>
    </row>
    <row r="64" spans="1:9">
      <c r="A64" s="24"/>
      <c r="B64" s="239" t="s">
        <v>331</v>
      </c>
      <c r="C64" s="239">
        <v>200</v>
      </c>
      <c r="D64" s="240">
        <v>25</v>
      </c>
      <c r="E64" s="31">
        <f>C64*D64</f>
        <v>5000</v>
      </c>
      <c r="F64" s="276"/>
    </row>
    <row r="65" spans="1:6">
      <c r="A65" s="24"/>
      <c r="B65" s="239" t="s">
        <v>199</v>
      </c>
      <c r="C65" s="239">
        <v>200</v>
      </c>
      <c r="D65" s="240">
        <v>15</v>
      </c>
      <c r="E65" s="31">
        <f t="shared" si="8"/>
        <v>3000</v>
      </c>
      <c r="F65" s="276"/>
    </row>
    <row r="66" spans="1:6" ht="21" customHeight="1">
      <c r="A66" s="24"/>
      <c r="B66" s="239" t="s">
        <v>417</v>
      </c>
      <c r="C66" s="239">
        <v>40</v>
      </c>
      <c r="D66" s="240">
        <v>50</v>
      </c>
      <c r="E66" s="31">
        <f t="shared" si="8"/>
        <v>2000</v>
      </c>
      <c r="F66" s="578" t="s">
        <v>289</v>
      </c>
    </row>
    <row r="67" spans="1:6">
      <c r="A67" s="24"/>
      <c r="B67" s="239" t="s">
        <v>342</v>
      </c>
      <c r="C67" s="239">
        <v>200</v>
      </c>
      <c r="D67" s="240">
        <v>10</v>
      </c>
      <c r="E67" s="31">
        <f>C67*D67</f>
        <v>2000</v>
      </c>
      <c r="F67" s="597"/>
    </row>
    <row r="68" spans="1:6">
      <c r="A68" s="24"/>
      <c r="B68" s="239" t="s">
        <v>200</v>
      </c>
      <c r="C68" s="239">
        <v>30</v>
      </c>
      <c r="D68" s="240">
        <v>25</v>
      </c>
      <c r="E68" s="31">
        <f t="shared" si="8"/>
        <v>750</v>
      </c>
      <c r="F68" s="597"/>
    </row>
    <row r="69" spans="1:6">
      <c r="A69" s="24"/>
      <c r="B69" s="239" t="s">
        <v>201</v>
      </c>
      <c r="C69" s="239">
        <v>30</v>
      </c>
      <c r="D69" s="240">
        <v>40</v>
      </c>
      <c r="E69" s="31">
        <f t="shared" si="8"/>
        <v>1200</v>
      </c>
      <c r="F69" s="276"/>
    </row>
    <row r="70" spans="1:6">
      <c r="A70" s="24"/>
      <c r="B70" s="239" t="s">
        <v>177</v>
      </c>
      <c r="C70" s="239">
        <v>10</v>
      </c>
      <c r="D70" s="240">
        <v>100</v>
      </c>
      <c r="E70" s="31">
        <f t="shared" si="8"/>
        <v>1000</v>
      </c>
      <c r="F70" s="276"/>
    </row>
    <row r="71" spans="1:6">
      <c r="A71" s="24"/>
      <c r="B71" s="239" t="s">
        <v>203</v>
      </c>
      <c r="C71" s="239">
        <v>100</v>
      </c>
      <c r="D71" s="239">
        <v>25</v>
      </c>
      <c r="E71" s="31">
        <f t="shared" si="8"/>
        <v>2500</v>
      </c>
      <c r="F71" s="276"/>
    </row>
    <row r="72" spans="1:6" ht="28.5" customHeight="1">
      <c r="A72" s="24"/>
      <c r="B72" s="245" t="s">
        <v>204</v>
      </c>
      <c r="C72" s="239">
        <v>10</v>
      </c>
      <c r="D72" s="239">
        <v>100</v>
      </c>
      <c r="E72" s="31">
        <f t="shared" si="8"/>
        <v>1000</v>
      </c>
      <c r="F72" s="276"/>
    </row>
    <row r="73" spans="1:6" ht="16.5" customHeight="1">
      <c r="A73" s="102"/>
      <c r="B73" s="239" t="s">
        <v>205</v>
      </c>
      <c r="C73" s="239">
        <v>20</v>
      </c>
      <c r="D73" s="239">
        <v>100</v>
      </c>
      <c r="E73" s="31">
        <f t="shared" ref="E73:E84" si="9">C73*D73</f>
        <v>2000</v>
      </c>
      <c r="F73" s="578" t="s">
        <v>289</v>
      </c>
    </row>
    <row r="74" spans="1:6">
      <c r="A74" s="102"/>
      <c r="B74" s="239" t="s">
        <v>434</v>
      </c>
      <c r="C74" s="239">
        <v>10</v>
      </c>
      <c r="D74" s="239">
        <v>80</v>
      </c>
      <c r="E74" s="31">
        <f t="shared" si="9"/>
        <v>800</v>
      </c>
      <c r="F74" s="596"/>
    </row>
    <row r="75" spans="1:6" ht="18" customHeight="1">
      <c r="A75" s="102"/>
      <c r="B75" s="239" t="s">
        <v>172</v>
      </c>
      <c r="C75" s="239">
        <v>50</v>
      </c>
      <c r="D75" s="239">
        <v>50</v>
      </c>
      <c r="E75" s="31">
        <f t="shared" si="9"/>
        <v>2500</v>
      </c>
      <c r="F75" s="277"/>
    </row>
    <row r="76" spans="1:6" ht="16.5" customHeight="1">
      <c r="A76" s="102"/>
      <c r="B76" s="239" t="s">
        <v>418</v>
      </c>
      <c r="C76" s="239">
        <v>20</v>
      </c>
      <c r="D76" s="239">
        <v>100</v>
      </c>
      <c r="E76" s="31">
        <f t="shared" si="9"/>
        <v>2000</v>
      </c>
      <c r="F76" s="277"/>
    </row>
    <row r="77" spans="1:6" ht="18" customHeight="1">
      <c r="A77" s="102"/>
      <c r="B77" s="239" t="s">
        <v>419</v>
      </c>
      <c r="C77" s="239">
        <v>50</v>
      </c>
      <c r="D77" s="239">
        <v>30</v>
      </c>
      <c r="E77" s="31">
        <f t="shared" si="9"/>
        <v>1500</v>
      </c>
      <c r="F77" s="277"/>
    </row>
    <row r="78" spans="1:6" ht="18" customHeight="1">
      <c r="A78" s="102"/>
      <c r="B78" s="239" t="s">
        <v>420</v>
      </c>
      <c r="C78" s="239">
        <v>10</v>
      </c>
      <c r="D78" s="239">
        <v>50</v>
      </c>
      <c r="E78" s="31">
        <f t="shared" si="9"/>
        <v>500</v>
      </c>
      <c r="F78" s="277"/>
    </row>
    <row r="79" spans="1:6">
      <c r="A79" s="102"/>
      <c r="B79" s="239" t="s">
        <v>421</v>
      </c>
      <c r="C79" s="239">
        <v>2</v>
      </c>
      <c r="D79" s="239">
        <v>180</v>
      </c>
      <c r="E79" s="31">
        <f t="shared" si="9"/>
        <v>360</v>
      </c>
      <c r="F79" s="277"/>
    </row>
    <row r="80" spans="1:6">
      <c r="A80" s="102"/>
      <c r="B80" s="239" t="s">
        <v>168</v>
      </c>
      <c r="C80" s="239">
        <v>10</v>
      </c>
      <c r="D80" s="239">
        <v>70</v>
      </c>
      <c r="E80" s="31">
        <f>C80*D80</f>
        <v>700</v>
      </c>
      <c r="F80" s="277"/>
    </row>
    <row r="81" spans="1:6">
      <c r="A81" s="102"/>
      <c r="B81" s="239" t="s">
        <v>422</v>
      </c>
      <c r="C81" s="239">
        <v>20</v>
      </c>
      <c r="D81" s="239">
        <v>50</v>
      </c>
      <c r="E81" s="31">
        <f>C81*D81</f>
        <v>1000</v>
      </c>
      <c r="F81" s="277"/>
    </row>
    <row r="82" spans="1:6">
      <c r="A82" s="102"/>
      <c r="B82" s="239" t="s">
        <v>423</v>
      </c>
      <c r="C82" s="239">
        <v>5</v>
      </c>
      <c r="D82" s="239">
        <v>80</v>
      </c>
      <c r="E82" s="31">
        <f t="shared" si="9"/>
        <v>400</v>
      </c>
      <c r="F82" s="277"/>
    </row>
    <row r="83" spans="1:6">
      <c r="A83" s="102"/>
      <c r="B83" s="239" t="s">
        <v>424</v>
      </c>
      <c r="C83" s="239">
        <v>10</v>
      </c>
      <c r="D83" s="239">
        <v>20</v>
      </c>
      <c r="E83" s="31">
        <f t="shared" si="9"/>
        <v>200</v>
      </c>
      <c r="F83" s="277"/>
    </row>
    <row r="84" spans="1:6">
      <c r="A84" s="102"/>
      <c r="B84" s="239" t="s">
        <v>173</v>
      </c>
      <c r="C84" s="239">
        <v>10</v>
      </c>
      <c r="D84" s="239">
        <v>190</v>
      </c>
      <c r="E84" s="31">
        <f t="shared" si="9"/>
        <v>1900</v>
      </c>
      <c r="F84" s="277"/>
    </row>
    <row r="85" spans="1:6" ht="14.25" customHeight="1">
      <c r="A85" s="102"/>
      <c r="B85" s="239" t="s">
        <v>425</v>
      </c>
      <c r="C85" s="239">
        <v>1</v>
      </c>
      <c r="D85" s="239">
        <v>300</v>
      </c>
      <c r="E85" s="31">
        <f t="shared" si="8"/>
        <v>300</v>
      </c>
      <c r="F85" s="519"/>
    </row>
    <row r="86" spans="1:6">
      <c r="A86" s="102"/>
      <c r="B86" s="239" t="s">
        <v>426</v>
      </c>
      <c r="C86" s="239">
        <v>3</v>
      </c>
      <c r="D86" s="239">
        <v>30</v>
      </c>
      <c r="E86" s="31">
        <f t="shared" ref="E86:E100" si="10">C86*D86</f>
        <v>90</v>
      </c>
      <c r="F86" s="277"/>
    </row>
    <row r="87" spans="1:6" ht="25.5">
      <c r="A87" s="102"/>
      <c r="B87" s="245" t="s">
        <v>427</v>
      </c>
      <c r="C87" s="239">
        <v>200</v>
      </c>
      <c r="D87" s="239">
        <v>20</v>
      </c>
      <c r="E87" s="31">
        <f t="shared" si="10"/>
        <v>4000</v>
      </c>
      <c r="F87" s="277"/>
    </row>
    <row r="88" spans="1:6">
      <c r="A88" s="102"/>
      <c r="B88" s="245" t="s">
        <v>428</v>
      </c>
      <c r="C88" s="239">
        <v>30</v>
      </c>
      <c r="D88" s="239">
        <v>40</v>
      </c>
      <c r="E88" s="31">
        <f t="shared" si="10"/>
        <v>1200</v>
      </c>
      <c r="F88" s="277"/>
    </row>
    <row r="89" spans="1:6">
      <c r="A89" s="102"/>
      <c r="B89" s="245" t="s">
        <v>429</v>
      </c>
      <c r="C89" s="239">
        <v>150</v>
      </c>
      <c r="D89" s="239">
        <v>50</v>
      </c>
      <c r="E89" s="31">
        <f t="shared" si="10"/>
        <v>7500</v>
      </c>
      <c r="F89" s="277"/>
    </row>
    <row r="90" spans="1:6" ht="18.75" customHeight="1">
      <c r="A90" s="102"/>
      <c r="B90" s="245" t="s">
        <v>430</v>
      </c>
      <c r="C90" s="239">
        <v>10</v>
      </c>
      <c r="D90" s="239">
        <v>150</v>
      </c>
      <c r="E90" s="31">
        <f>C90*D90</f>
        <v>1500</v>
      </c>
      <c r="F90" s="277"/>
    </row>
    <row r="91" spans="1:6" ht="17.25" customHeight="1">
      <c r="A91" s="102"/>
      <c r="B91" s="245" t="s">
        <v>431</v>
      </c>
      <c r="C91" s="239">
        <v>5</v>
      </c>
      <c r="D91" s="239">
        <v>120</v>
      </c>
      <c r="E91" s="31">
        <f t="shared" si="10"/>
        <v>600</v>
      </c>
      <c r="F91" s="277"/>
    </row>
    <row r="92" spans="1:6" ht="13.5" customHeight="1">
      <c r="A92" s="102"/>
      <c r="B92" s="245" t="s">
        <v>432</v>
      </c>
      <c r="C92" s="239">
        <v>1</v>
      </c>
      <c r="D92" s="239">
        <v>150</v>
      </c>
      <c r="E92" s="31">
        <f t="shared" si="10"/>
        <v>150</v>
      </c>
      <c r="F92" s="578" t="s">
        <v>289</v>
      </c>
    </row>
    <row r="93" spans="1:6">
      <c r="A93" s="102"/>
      <c r="B93" s="245" t="s">
        <v>433</v>
      </c>
      <c r="C93" s="239">
        <v>5</v>
      </c>
      <c r="D93" s="239">
        <v>20</v>
      </c>
      <c r="E93" s="31">
        <f t="shared" si="10"/>
        <v>100</v>
      </c>
      <c r="F93" s="597"/>
    </row>
    <row r="94" spans="1:6">
      <c r="A94" s="102"/>
      <c r="B94" s="245" t="s">
        <v>435</v>
      </c>
      <c r="C94" s="239">
        <v>10</v>
      </c>
      <c r="D94" s="239">
        <v>15</v>
      </c>
      <c r="E94" s="31">
        <f t="shared" si="10"/>
        <v>150</v>
      </c>
      <c r="F94" s="597"/>
    </row>
    <row r="95" spans="1:6">
      <c r="A95" s="102"/>
      <c r="B95" s="245" t="s">
        <v>436</v>
      </c>
      <c r="C95" s="239">
        <v>50</v>
      </c>
      <c r="D95" s="239">
        <v>20</v>
      </c>
      <c r="E95" s="31">
        <f>C95*D95</f>
        <v>1000</v>
      </c>
      <c r="F95" s="596"/>
    </row>
    <row r="96" spans="1:6">
      <c r="A96" s="102"/>
      <c r="B96" s="245" t="s">
        <v>516</v>
      </c>
      <c r="C96" s="239">
        <v>2</v>
      </c>
      <c r="D96" s="239">
        <v>100</v>
      </c>
      <c r="E96" s="31">
        <f>C96*D96</f>
        <v>200</v>
      </c>
      <c r="F96" s="277"/>
    </row>
    <row r="97" spans="1:6">
      <c r="A97" s="102"/>
      <c r="B97" s="245" t="s">
        <v>517</v>
      </c>
      <c r="C97" s="239">
        <v>5</v>
      </c>
      <c r="D97" s="239">
        <v>600</v>
      </c>
      <c r="E97" s="31">
        <f>C97*D97</f>
        <v>3000</v>
      </c>
      <c r="F97" s="277"/>
    </row>
    <row r="98" spans="1:6">
      <c r="A98" s="102"/>
      <c r="B98" s="245" t="s">
        <v>518</v>
      </c>
      <c r="C98" s="239">
        <v>100</v>
      </c>
      <c r="D98" s="239">
        <v>15</v>
      </c>
      <c r="E98" s="31">
        <f>C98*D98</f>
        <v>1500</v>
      </c>
      <c r="F98" s="277"/>
    </row>
    <row r="99" spans="1:6" ht="18" customHeight="1">
      <c r="A99" s="102"/>
      <c r="B99" s="245" t="s">
        <v>519</v>
      </c>
      <c r="C99" s="239">
        <v>5</v>
      </c>
      <c r="D99" s="239">
        <v>80</v>
      </c>
      <c r="E99" s="31">
        <f t="shared" si="10"/>
        <v>400</v>
      </c>
      <c r="F99" s="277"/>
    </row>
    <row r="100" spans="1:6">
      <c r="A100" s="102"/>
      <c r="B100" s="245" t="s">
        <v>520</v>
      </c>
      <c r="C100" s="239">
        <v>1</v>
      </c>
      <c r="D100" s="239">
        <v>700</v>
      </c>
      <c r="E100" s="31">
        <f t="shared" si="10"/>
        <v>700</v>
      </c>
      <c r="F100" s="277"/>
    </row>
    <row r="101" spans="1:6" ht="18.75" customHeight="1">
      <c r="A101" s="102"/>
      <c r="B101" s="245" t="s">
        <v>530</v>
      </c>
      <c r="C101" s="239">
        <v>1</v>
      </c>
      <c r="D101" s="239">
        <v>243.33</v>
      </c>
      <c r="E101" s="31">
        <f>C101*D101</f>
        <v>243.33</v>
      </c>
      <c r="F101" s="277"/>
    </row>
    <row r="102" spans="1:6" s="165" customFormat="1" ht="26.25" customHeight="1">
      <c r="A102" s="69"/>
      <c r="B102" s="185" t="s">
        <v>182</v>
      </c>
      <c r="C102" s="251">
        <v>500</v>
      </c>
      <c r="D102" s="252">
        <v>300</v>
      </c>
      <c r="E102" s="45">
        <f>C102*D102</f>
        <v>150000</v>
      </c>
      <c r="F102" s="587" t="s">
        <v>291</v>
      </c>
    </row>
    <row r="103" spans="1:6" s="165" customFormat="1" ht="18" customHeight="1">
      <c r="A103" s="69"/>
      <c r="B103" s="185" t="s">
        <v>149</v>
      </c>
      <c r="C103" s="251">
        <v>1000</v>
      </c>
      <c r="D103" s="252">
        <v>150</v>
      </c>
      <c r="E103" s="45">
        <f>C103*D103</f>
        <v>150000</v>
      </c>
      <c r="F103" s="605"/>
    </row>
    <row r="104" spans="1:6" ht="42.75" customHeight="1">
      <c r="A104" s="102"/>
      <c r="B104" s="187" t="s">
        <v>209</v>
      </c>
      <c r="C104" s="242">
        <v>15</v>
      </c>
      <c r="D104" s="243">
        <v>2200</v>
      </c>
      <c r="E104" s="46">
        <f>C104*D104</f>
        <v>33000</v>
      </c>
      <c r="F104" s="21" t="s">
        <v>293</v>
      </c>
    </row>
    <row r="105" spans="1:6" ht="25.5">
      <c r="A105" s="9" t="s">
        <v>56</v>
      </c>
      <c r="B105" s="9"/>
      <c r="C105" s="9"/>
      <c r="D105" s="9"/>
      <c r="E105" s="39">
        <f>E104+E103+E102+E54</f>
        <v>437043.33</v>
      </c>
      <c r="F105" s="238"/>
    </row>
    <row r="106" spans="1:6" ht="17.25" customHeight="1">
      <c r="A106" s="576" t="s">
        <v>99</v>
      </c>
      <c r="B106" s="576"/>
      <c r="C106" s="576"/>
      <c r="D106" s="576"/>
      <c r="E106" s="576"/>
      <c r="F106" s="238"/>
    </row>
    <row r="107" spans="1:6" ht="24.75" customHeight="1">
      <c r="A107" s="102" t="s">
        <v>542</v>
      </c>
      <c r="B107" s="80" t="s">
        <v>495</v>
      </c>
      <c r="C107" s="242">
        <v>100</v>
      </c>
      <c r="D107" s="243">
        <v>50</v>
      </c>
      <c r="E107" s="37">
        <f>C107*D107</f>
        <v>5000</v>
      </c>
      <c r="F107" s="597" t="s">
        <v>293</v>
      </c>
    </row>
    <row r="108" spans="1:6" ht="27" customHeight="1">
      <c r="A108" s="102"/>
      <c r="B108" s="80" t="s">
        <v>496</v>
      </c>
      <c r="C108" s="242">
        <v>10</v>
      </c>
      <c r="D108" s="243">
        <v>1000</v>
      </c>
      <c r="E108" s="37">
        <f>C108*D108</f>
        <v>10000</v>
      </c>
      <c r="F108" s="597"/>
    </row>
    <row r="109" spans="1:6" ht="14.25" customHeight="1">
      <c r="A109" s="69"/>
      <c r="B109" s="80"/>
      <c r="C109" s="251"/>
      <c r="D109" s="252"/>
      <c r="E109" s="45">
        <f>SUM(E107:E108)</f>
        <v>15000</v>
      </c>
      <c r="F109" s="402"/>
    </row>
    <row r="110" spans="1:6" ht="12.75" customHeight="1">
      <c r="A110" s="608" t="s">
        <v>113</v>
      </c>
      <c r="B110" s="608"/>
      <c r="C110" s="608"/>
      <c r="D110" s="608"/>
      <c r="E110" s="608"/>
      <c r="F110" s="249"/>
    </row>
    <row r="111" spans="1:6" ht="15.75" customHeight="1">
      <c r="A111" s="96"/>
      <c r="B111" s="343" t="s">
        <v>351</v>
      </c>
      <c r="C111" s="403">
        <v>20</v>
      </c>
      <c r="D111" s="37">
        <v>1600</v>
      </c>
      <c r="E111" s="37">
        <f>C111*D111</f>
        <v>32000</v>
      </c>
      <c r="F111" s="508"/>
    </row>
    <row r="112" spans="1:6" ht="16.5" customHeight="1">
      <c r="A112" s="96"/>
      <c r="B112" s="343" t="s">
        <v>351</v>
      </c>
      <c r="C112" s="403">
        <v>1</v>
      </c>
      <c r="D112" s="37">
        <v>621.16</v>
      </c>
      <c r="E112" s="37">
        <f>C112*D112</f>
        <v>621.16</v>
      </c>
      <c r="F112" s="587" t="s">
        <v>352</v>
      </c>
    </row>
    <row r="113" spans="1:10" ht="15" customHeight="1">
      <c r="A113" s="96"/>
      <c r="B113" s="343" t="s">
        <v>494</v>
      </c>
      <c r="C113" s="403">
        <v>4</v>
      </c>
      <c r="D113" s="27">
        <v>12500</v>
      </c>
      <c r="E113" s="37">
        <f>C113*D113</f>
        <v>50000</v>
      </c>
      <c r="F113" s="612"/>
      <c r="J113" s="305"/>
    </row>
    <row r="114" spans="1:10" ht="13.5" customHeight="1">
      <c r="A114" s="69"/>
      <c r="B114" s="80"/>
      <c r="C114" s="251"/>
      <c r="D114" s="252"/>
      <c r="E114" s="448">
        <f>SUM(E111:E113)</f>
        <v>82621.16</v>
      </c>
      <c r="F114" s="402"/>
    </row>
    <row r="115" spans="1:10" s="165" customFormat="1" ht="18" customHeight="1">
      <c r="A115" s="69" t="s">
        <v>542</v>
      </c>
      <c r="B115" s="248" t="s">
        <v>122</v>
      </c>
      <c r="C115" s="27"/>
      <c r="D115" s="27"/>
      <c r="E115" s="45"/>
      <c r="F115" s="587" t="s">
        <v>294</v>
      </c>
    </row>
    <row r="116" spans="1:10" s="165" customFormat="1" ht="25.5">
      <c r="A116" s="69"/>
      <c r="B116" s="250" t="s">
        <v>212</v>
      </c>
      <c r="C116" s="251">
        <v>4</v>
      </c>
      <c r="D116" s="252">
        <v>5000</v>
      </c>
      <c r="E116" s="45">
        <f>C116*D116</f>
        <v>20000</v>
      </c>
      <c r="F116" s="613"/>
    </row>
    <row r="117" spans="1:10">
      <c r="A117" s="102" t="s">
        <v>542</v>
      </c>
      <c r="B117" s="185" t="s">
        <v>215</v>
      </c>
      <c r="C117" s="306"/>
      <c r="D117" s="252"/>
      <c r="E117" s="45">
        <f>SUM(E118:E119)</f>
        <v>57000</v>
      </c>
      <c r="F117" s="602" t="s">
        <v>295</v>
      </c>
    </row>
    <row r="118" spans="1:10" ht="38.25">
      <c r="A118" s="102"/>
      <c r="B118" s="307" t="s">
        <v>566</v>
      </c>
      <c r="C118" s="306">
        <v>100</v>
      </c>
      <c r="D118" s="252">
        <v>550</v>
      </c>
      <c r="E118" s="37">
        <f>C118*D118</f>
        <v>55000</v>
      </c>
      <c r="F118" s="603"/>
    </row>
    <row r="119" spans="1:10" ht="135" customHeight="1">
      <c r="A119" s="102"/>
      <c r="B119" s="307" t="s">
        <v>202</v>
      </c>
      <c r="C119" s="308">
        <v>20</v>
      </c>
      <c r="D119" s="309">
        <v>100</v>
      </c>
      <c r="E119" s="85">
        <f>C119*D119</f>
        <v>2000</v>
      </c>
      <c r="F119" s="604"/>
    </row>
    <row r="120" spans="1:10">
      <c r="A120" s="102" t="s">
        <v>542</v>
      </c>
      <c r="B120" s="187" t="s">
        <v>183</v>
      </c>
      <c r="C120" s="640">
        <f>SUM(C122:C175)</f>
        <v>6195</v>
      </c>
      <c r="D120" s="244"/>
      <c r="E120" s="246">
        <f>SUM(E121:E175)</f>
        <v>682139.03</v>
      </c>
      <c r="F120" s="238"/>
    </row>
    <row r="121" spans="1:10">
      <c r="A121" s="24"/>
      <c r="B121" s="361" t="s">
        <v>216</v>
      </c>
      <c r="C121" s="361">
        <v>15</v>
      </c>
      <c r="D121" s="362">
        <v>1000</v>
      </c>
      <c r="E121" s="363">
        <f>C121*D121</f>
        <v>15000</v>
      </c>
      <c r="F121" s="335"/>
    </row>
    <row r="122" spans="1:10" ht="14.25" customHeight="1">
      <c r="A122" s="359"/>
      <c r="B122" s="350" t="s">
        <v>217</v>
      </c>
      <c r="C122" s="350">
        <v>6</v>
      </c>
      <c r="D122" s="351">
        <v>950</v>
      </c>
      <c r="E122" s="352">
        <f>C122*D122</f>
        <v>5700</v>
      </c>
      <c r="F122" s="597"/>
    </row>
    <row r="123" spans="1:10" ht="14.25" customHeight="1">
      <c r="A123" s="359"/>
      <c r="B123" s="350" t="s">
        <v>218</v>
      </c>
      <c r="C123" s="350">
        <v>50</v>
      </c>
      <c r="D123" s="351">
        <v>200</v>
      </c>
      <c r="E123" s="352">
        <f t="shared" ref="E123:E154" si="11">C123*D123</f>
        <v>10000</v>
      </c>
      <c r="F123" s="597"/>
    </row>
    <row r="124" spans="1:10" ht="14.25" customHeight="1">
      <c r="A124" s="359"/>
      <c r="B124" s="350" t="s">
        <v>219</v>
      </c>
      <c r="C124" s="350">
        <v>10</v>
      </c>
      <c r="D124" s="351">
        <v>160</v>
      </c>
      <c r="E124" s="352">
        <f t="shared" si="11"/>
        <v>1600</v>
      </c>
      <c r="F124" s="597"/>
    </row>
    <row r="125" spans="1:10" ht="14.25" customHeight="1">
      <c r="A125" s="359"/>
      <c r="B125" s="350" t="s">
        <v>330</v>
      </c>
      <c r="C125" s="350">
        <v>350</v>
      </c>
      <c r="D125" s="351">
        <v>50</v>
      </c>
      <c r="E125" s="352">
        <f t="shared" si="11"/>
        <v>17500</v>
      </c>
      <c r="F125" s="276"/>
    </row>
    <row r="126" spans="1:10" ht="14.25" customHeight="1">
      <c r="A126" s="359"/>
      <c r="B126" s="353" t="s">
        <v>220</v>
      </c>
      <c r="C126" s="350">
        <f>2+2</f>
        <v>4</v>
      </c>
      <c r="D126" s="351">
        <v>200</v>
      </c>
      <c r="E126" s="352">
        <f t="shared" si="11"/>
        <v>800</v>
      </c>
      <c r="F126" s="276"/>
    </row>
    <row r="127" spans="1:10">
      <c r="A127" s="359"/>
      <c r="B127" s="350" t="s">
        <v>221</v>
      </c>
      <c r="C127" s="350">
        <v>60</v>
      </c>
      <c r="D127" s="351">
        <v>50</v>
      </c>
      <c r="E127" s="352">
        <f t="shared" si="11"/>
        <v>3000</v>
      </c>
      <c r="F127" s="276"/>
    </row>
    <row r="128" spans="1:10" ht="14.25" customHeight="1">
      <c r="A128" s="359"/>
      <c r="B128" s="350" t="s">
        <v>222</v>
      </c>
      <c r="C128" s="350">
        <v>250</v>
      </c>
      <c r="D128" s="350">
        <v>100</v>
      </c>
      <c r="E128" s="352">
        <f>C128*D128</f>
        <v>25000</v>
      </c>
      <c r="F128" s="276"/>
    </row>
    <row r="129" spans="1:6" ht="14.25" customHeight="1">
      <c r="A129" s="359"/>
      <c r="B129" s="350" t="s">
        <v>521</v>
      </c>
      <c r="C129" s="350">
        <v>300</v>
      </c>
      <c r="D129" s="350">
        <v>55</v>
      </c>
      <c r="E129" s="352">
        <f>C129*D129</f>
        <v>16500</v>
      </c>
      <c r="F129" s="276"/>
    </row>
    <row r="130" spans="1:6" ht="14.25" customHeight="1">
      <c r="A130" s="359"/>
      <c r="B130" s="350" t="s">
        <v>223</v>
      </c>
      <c r="C130" s="350">
        <v>30</v>
      </c>
      <c r="D130" s="350">
        <v>210</v>
      </c>
      <c r="E130" s="352">
        <f t="shared" si="11"/>
        <v>6300</v>
      </c>
      <c r="F130" s="581" t="s">
        <v>529</v>
      </c>
    </row>
    <row r="131" spans="1:6" ht="14.25" customHeight="1">
      <c r="A131" s="359"/>
      <c r="B131" s="350" t="s">
        <v>224</v>
      </c>
      <c r="C131" s="350">
        <v>5</v>
      </c>
      <c r="D131" s="350">
        <v>100</v>
      </c>
      <c r="E131" s="352">
        <f t="shared" si="11"/>
        <v>500</v>
      </c>
      <c r="F131" s="597"/>
    </row>
    <row r="132" spans="1:6" ht="14.25" customHeight="1">
      <c r="A132" s="359"/>
      <c r="B132" s="350" t="s">
        <v>522</v>
      </c>
      <c r="C132" s="350">
        <v>25</v>
      </c>
      <c r="D132" s="350">
        <v>600</v>
      </c>
      <c r="E132" s="352">
        <f t="shared" si="11"/>
        <v>15000</v>
      </c>
      <c r="F132" s="597"/>
    </row>
    <row r="133" spans="1:6" ht="14.25" customHeight="1">
      <c r="A133" s="359"/>
      <c r="B133" s="350" t="s">
        <v>225</v>
      </c>
      <c r="C133" s="350">
        <v>5</v>
      </c>
      <c r="D133" s="350">
        <v>1000</v>
      </c>
      <c r="E133" s="352">
        <f>C133*D133</f>
        <v>5000</v>
      </c>
      <c r="F133" s="597"/>
    </row>
    <row r="134" spans="1:6">
      <c r="A134" s="359"/>
      <c r="B134" s="350" t="s">
        <v>329</v>
      </c>
      <c r="C134" s="350">
        <f>120+120</f>
        <v>240</v>
      </c>
      <c r="D134" s="350">
        <v>10</v>
      </c>
      <c r="E134" s="352">
        <f t="shared" si="11"/>
        <v>2400</v>
      </c>
      <c r="F134" s="597"/>
    </row>
    <row r="135" spans="1:6">
      <c r="A135" s="359"/>
      <c r="B135" s="350" t="s">
        <v>184</v>
      </c>
      <c r="C135" s="350">
        <v>10</v>
      </c>
      <c r="D135" s="351">
        <v>350</v>
      </c>
      <c r="E135" s="352">
        <f t="shared" si="11"/>
        <v>3500</v>
      </c>
      <c r="F135" s="597"/>
    </row>
    <row r="136" spans="1:6">
      <c r="A136" s="359"/>
      <c r="B136" s="350" t="s">
        <v>185</v>
      </c>
      <c r="C136" s="350">
        <v>40</v>
      </c>
      <c r="D136" s="351">
        <v>14</v>
      </c>
      <c r="E136" s="352">
        <f t="shared" si="11"/>
        <v>560</v>
      </c>
      <c r="F136" s="597"/>
    </row>
    <row r="137" spans="1:6">
      <c r="A137" s="359"/>
      <c r="B137" s="350" t="s">
        <v>226</v>
      </c>
      <c r="C137" s="350">
        <v>5</v>
      </c>
      <c r="D137" s="351">
        <v>170</v>
      </c>
      <c r="E137" s="352">
        <f t="shared" si="11"/>
        <v>850</v>
      </c>
      <c r="F137" s="597"/>
    </row>
    <row r="138" spans="1:6">
      <c r="A138" s="359"/>
      <c r="B138" s="350" t="s">
        <v>227</v>
      </c>
      <c r="C138" s="350">
        <v>50</v>
      </c>
      <c r="D138" s="351">
        <v>150</v>
      </c>
      <c r="E138" s="352">
        <f t="shared" si="11"/>
        <v>7500</v>
      </c>
      <c r="F138" s="597"/>
    </row>
    <row r="139" spans="1:6">
      <c r="A139" s="359"/>
      <c r="B139" s="350" t="s">
        <v>228</v>
      </c>
      <c r="C139" s="350">
        <v>200</v>
      </c>
      <c r="D139" s="351">
        <v>30</v>
      </c>
      <c r="E139" s="352">
        <f t="shared" si="11"/>
        <v>6000</v>
      </c>
      <c r="F139" s="597"/>
    </row>
    <row r="140" spans="1:6">
      <c r="A140" s="359"/>
      <c r="B140" s="350" t="s">
        <v>192</v>
      </c>
      <c r="C140" s="350">
        <v>200</v>
      </c>
      <c r="D140" s="351">
        <v>150</v>
      </c>
      <c r="E140" s="352">
        <f t="shared" si="11"/>
        <v>30000</v>
      </c>
      <c r="F140" s="276"/>
    </row>
    <row r="141" spans="1:6">
      <c r="A141" s="190"/>
      <c r="B141" s="350" t="s">
        <v>190</v>
      </c>
      <c r="C141" s="350">
        <v>40</v>
      </c>
      <c r="D141" s="351">
        <v>50</v>
      </c>
      <c r="E141" s="352">
        <f t="shared" si="11"/>
        <v>2000</v>
      </c>
      <c r="F141" s="276"/>
    </row>
    <row r="142" spans="1:6">
      <c r="A142" s="190"/>
      <c r="B142" s="350" t="s">
        <v>328</v>
      </c>
      <c r="C142" s="350">
        <v>150</v>
      </c>
      <c r="D142" s="351">
        <v>50</v>
      </c>
      <c r="E142" s="352">
        <f t="shared" si="11"/>
        <v>7500</v>
      </c>
      <c r="F142" s="276"/>
    </row>
    <row r="143" spans="1:6">
      <c r="A143" s="190"/>
      <c r="B143" s="353" t="s">
        <v>229</v>
      </c>
      <c r="C143" s="350">
        <v>5</v>
      </c>
      <c r="D143" s="351">
        <v>900</v>
      </c>
      <c r="E143" s="352">
        <f t="shared" si="11"/>
        <v>4500</v>
      </c>
      <c r="F143" s="276"/>
    </row>
    <row r="144" spans="1:6">
      <c r="A144" s="190"/>
      <c r="B144" s="353" t="s">
        <v>527</v>
      </c>
      <c r="C144" s="350">
        <v>4</v>
      </c>
      <c r="D144" s="351">
        <v>200</v>
      </c>
      <c r="E144" s="352">
        <f t="shared" si="11"/>
        <v>800</v>
      </c>
      <c r="F144" s="276"/>
    </row>
    <row r="145" spans="1:9">
      <c r="A145" s="190"/>
      <c r="B145" s="353" t="s">
        <v>191</v>
      </c>
      <c r="C145" s="350">
        <v>250</v>
      </c>
      <c r="D145" s="350">
        <v>120</v>
      </c>
      <c r="E145" s="352">
        <f t="shared" si="11"/>
        <v>30000</v>
      </c>
      <c r="F145" s="276"/>
    </row>
    <row r="146" spans="1:9">
      <c r="A146" s="190"/>
      <c r="B146" s="350" t="s">
        <v>230</v>
      </c>
      <c r="C146" s="350">
        <v>600</v>
      </c>
      <c r="D146" s="351">
        <v>30</v>
      </c>
      <c r="E146" s="352">
        <f t="shared" si="11"/>
        <v>18000</v>
      </c>
      <c r="F146" s="276"/>
    </row>
    <row r="147" spans="1:9">
      <c r="A147" s="190"/>
      <c r="B147" s="350" t="s">
        <v>231</v>
      </c>
      <c r="C147" s="350">
        <v>15</v>
      </c>
      <c r="D147" s="350">
        <v>300</v>
      </c>
      <c r="E147" s="352">
        <f t="shared" si="11"/>
        <v>4500</v>
      </c>
      <c r="F147" s="276"/>
    </row>
    <row r="148" spans="1:9">
      <c r="A148" s="190"/>
      <c r="B148" s="350" t="s">
        <v>232</v>
      </c>
      <c r="C148" s="350">
        <v>30</v>
      </c>
      <c r="D148" s="350">
        <v>30</v>
      </c>
      <c r="E148" s="352">
        <f t="shared" si="11"/>
        <v>900</v>
      </c>
      <c r="F148" s="277"/>
    </row>
    <row r="149" spans="1:9">
      <c r="A149" s="190"/>
      <c r="B149" s="350" t="s">
        <v>189</v>
      </c>
      <c r="C149" s="355">
        <v>300</v>
      </c>
      <c r="D149" s="350">
        <v>90</v>
      </c>
      <c r="E149" s="352">
        <f t="shared" si="11"/>
        <v>27000</v>
      </c>
      <c r="F149" s="238"/>
    </row>
    <row r="150" spans="1:9">
      <c r="A150" s="360"/>
      <c r="B150" s="100" t="s">
        <v>437</v>
      </c>
      <c r="C150" s="357">
        <v>100</v>
      </c>
      <c r="D150" s="357">
        <v>6</v>
      </c>
      <c r="E150" s="352">
        <f t="shared" si="11"/>
        <v>600</v>
      </c>
    </row>
    <row r="151" spans="1:9" ht="25.5">
      <c r="A151" s="360"/>
      <c r="B151" s="100" t="s">
        <v>438</v>
      </c>
      <c r="C151" s="357">
        <v>5</v>
      </c>
      <c r="D151" s="357">
        <v>900</v>
      </c>
      <c r="E151" s="352">
        <f t="shared" si="11"/>
        <v>4500</v>
      </c>
    </row>
    <row r="152" spans="1:9">
      <c r="A152" s="360"/>
      <c r="B152" s="100" t="s">
        <v>439</v>
      </c>
      <c r="C152" s="357">
        <v>5</v>
      </c>
      <c r="D152" s="357">
        <v>600</v>
      </c>
      <c r="E152" s="352">
        <f t="shared" si="11"/>
        <v>3000</v>
      </c>
    </row>
    <row r="153" spans="1:9">
      <c r="A153" s="360"/>
      <c r="B153" s="100" t="s">
        <v>440</v>
      </c>
      <c r="C153" s="357">
        <v>10</v>
      </c>
      <c r="D153" s="357">
        <v>25</v>
      </c>
      <c r="E153" s="352">
        <f t="shared" si="11"/>
        <v>250</v>
      </c>
    </row>
    <row r="154" spans="1:9">
      <c r="A154" s="360"/>
      <c r="B154" s="100" t="s">
        <v>202</v>
      </c>
      <c r="C154" s="357">
        <v>10</v>
      </c>
      <c r="D154" s="357">
        <v>50</v>
      </c>
      <c r="E154" s="352">
        <f t="shared" si="11"/>
        <v>500</v>
      </c>
    </row>
    <row r="155" spans="1:9">
      <c r="A155" s="360"/>
      <c r="B155" s="100" t="s">
        <v>187</v>
      </c>
      <c r="C155" s="357">
        <v>10</v>
      </c>
      <c r="D155" s="357">
        <v>155</v>
      </c>
      <c r="E155" s="352">
        <f t="shared" ref="E155:E175" si="12">C155*D155</f>
        <v>1550</v>
      </c>
    </row>
    <row r="156" spans="1:9">
      <c r="A156" s="27"/>
      <c r="B156" s="353" t="s">
        <v>666</v>
      </c>
      <c r="C156" s="355">
        <v>20</v>
      </c>
      <c r="D156" s="350">
        <v>1500</v>
      </c>
      <c r="E156" s="352">
        <f t="shared" si="12"/>
        <v>30000</v>
      </c>
    </row>
    <row r="157" spans="1:9">
      <c r="A157" s="27"/>
      <c r="B157" s="364" t="s">
        <v>441</v>
      </c>
      <c r="C157" s="355">
        <v>100</v>
      </c>
      <c r="D157" s="350">
        <v>225</v>
      </c>
      <c r="E157" s="352">
        <f t="shared" si="12"/>
        <v>22500</v>
      </c>
    </row>
    <row r="158" spans="1:9" ht="15">
      <c r="A158" s="359"/>
      <c r="B158" s="350" t="s">
        <v>443</v>
      </c>
      <c r="C158" s="350">
        <v>1000</v>
      </c>
      <c r="D158" s="351">
        <v>1.1000000000000001</v>
      </c>
      <c r="E158" s="352">
        <f t="shared" si="12"/>
        <v>1100</v>
      </c>
      <c r="F158" s="611"/>
      <c r="G158" s="358"/>
      <c r="H158" s="358"/>
      <c r="I158" s="358"/>
    </row>
    <row r="159" spans="1:9" ht="15">
      <c r="A159" s="359"/>
      <c r="B159" s="350" t="s">
        <v>444</v>
      </c>
      <c r="C159" s="350">
        <v>280</v>
      </c>
      <c r="D159" s="351">
        <v>219</v>
      </c>
      <c r="E159" s="352">
        <f t="shared" si="12"/>
        <v>61320</v>
      </c>
      <c r="F159" s="611"/>
      <c r="G159" s="358"/>
      <c r="H159" s="358"/>
      <c r="I159" s="358"/>
    </row>
    <row r="160" spans="1:9" ht="15">
      <c r="A160" s="359"/>
      <c r="B160" s="350" t="s">
        <v>445</v>
      </c>
      <c r="C160" s="350">
        <v>250</v>
      </c>
      <c r="D160" s="351">
        <v>50</v>
      </c>
      <c r="E160" s="352">
        <f t="shared" si="12"/>
        <v>12500</v>
      </c>
      <c r="F160" s="14"/>
      <c r="G160" s="358"/>
      <c r="H160" s="358"/>
      <c r="I160" s="358"/>
    </row>
    <row r="161" spans="1:9" ht="15">
      <c r="A161" s="359"/>
      <c r="B161" s="350" t="s">
        <v>446</v>
      </c>
      <c r="C161" s="350">
        <v>500</v>
      </c>
      <c r="D161" s="351">
        <v>10</v>
      </c>
      <c r="E161" s="352">
        <f t="shared" si="12"/>
        <v>5000</v>
      </c>
      <c r="F161" s="14"/>
      <c r="G161" s="358"/>
      <c r="H161" s="358"/>
      <c r="I161" s="358"/>
    </row>
    <row r="162" spans="1:9" ht="15">
      <c r="A162" s="359"/>
      <c r="B162" s="350" t="s">
        <v>532</v>
      </c>
      <c r="C162" s="350">
        <v>300</v>
      </c>
      <c r="D162" s="351">
        <v>100</v>
      </c>
      <c r="E162" s="352">
        <f t="shared" si="12"/>
        <v>30000</v>
      </c>
      <c r="F162" s="14"/>
      <c r="G162" s="358"/>
      <c r="H162" s="358"/>
      <c r="I162" s="358"/>
    </row>
    <row r="163" spans="1:9" ht="15">
      <c r="A163" s="359"/>
      <c r="B163" s="350" t="s">
        <v>447</v>
      </c>
      <c r="C163" s="350">
        <v>100</v>
      </c>
      <c r="D163" s="351">
        <v>75</v>
      </c>
      <c r="E163" s="352">
        <f t="shared" ref="E163:E172" si="13">C163*D163</f>
        <v>7500</v>
      </c>
      <c r="F163" s="14"/>
      <c r="G163" s="358"/>
      <c r="H163" s="358"/>
      <c r="I163" s="358"/>
    </row>
    <row r="164" spans="1:9" ht="15">
      <c r="A164" s="359"/>
      <c r="B164" s="350" t="s">
        <v>528</v>
      </c>
      <c r="C164" s="350">
        <v>60</v>
      </c>
      <c r="D164" s="351">
        <v>300</v>
      </c>
      <c r="E164" s="352">
        <f t="shared" si="13"/>
        <v>18000</v>
      </c>
      <c r="F164" s="587" t="s">
        <v>529</v>
      </c>
      <c r="G164" s="358"/>
      <c r="H164" s="358"/>
      <c r="I164" s="358"/>
    </row>
    <row r="165" spans="1:9" ht="15">
      <c r="A165" s="359"/>
      <c r="B165" s="350" t="s">
        <v>537</v>
      </c>
      <c r="C165" s="350">
        <v>10</v>
      </c>
      <c r="D165" s="351">
        <v>650</v>
      </c>
      <c r="E165" s="352">
        <f t="shared" si="13"/>
        <v>6500</v>
      </c>
      <c r="F165" s="597"/>
      <c r="G165" s="358"/>
      <c r="H165" s="358"/>
      <c r="I165" s="358"/>
    </row>
    <row r="166" spans="1:9" ht="15">
      <c r="A166" s="359"/>
      <c r="B166" s="350" t="s">
        <v>523</v>
      </c>
      <c r="C166" s="350">
        <v>10</v>
      </c>
      <c r="D166" s="351">
        <v>250</v>
      </c>
      <c r="E166" s="352">
        <f t="shared" si="13"/>
        <v>2500</v>
      </c>
      <c r="F166" s="597"/>
      <c r="G166" s="358"/>
      <c r="H166" s="358"/>
      <c r="I166" s="358"/>
    </row>
    <row r="167" spans="1:9" ht="15">
      <c r="A167" s="359"/>
      <c r="B167" s="350" t="s">
        <v>667</v>
      </c>
      <c r="C167" s="350">
        <v>5</v>
      </c>
      <c r="D167" s="351">
        <v>400</v>
      </c>
      <c r="E167" s="352">
        <f t="shared" si="13"/>
        <v>2000</v>
      </c>
      <c r="F167" s="597"/>
      <c r="G167" s="358"/>
      <c r="H167" s="358"/>
      <c r="I167" s="358"/>
    </row>
    <row r="168" spans="1:9" ht="25.5">
      <c r="A168" s="359"/>
      <c r="B168" s="353" t="s">
        <v>524</v>
      </c>
      <c r="C168" s="350">
        <v>15</v>
      </c>
      <c r="D168" s="351">
        <v>100</v>
      </c>
      <c r="E168" s="352">
        <f>C168*D168</f>
        <v>1500</v>
      </c>
      <c r="F168" s="597"/>
      <c r="G168" s="358"/>
      <c r="H168" s="358"/>
      <c r="I168" s="358"/>
    </row>
    <row r="169" spans="1:9" ht="15">
      <c r="A169" s="359"/>
      <c r="B169" s="353" t="s">
        <v>668</v>
      </c>
      <c r="C169" s="350">
        <v>5</v>
      </c>
      <c r="D169" s="351">
        <v>500</v>
      </c>
      <c r="E169" s="352">
        <f t="shared" si="13"/>
        <v>2500</v>
      </c>
      <c r="F169" s="597"/>
      <c r="G169" s="358"/>
      <c r="H169" s="358"/>
      <c r="I169" s="358"/>
    </row>
    <row r="170" spans="1:9" ht="15">
      <c r="A170" s="359"/>
      <c r="B170" s="353" t="s">
        <v>665</v>
      </c>
      <c r="C170" s="350">
        <v>20</v>
      </c>
      <c r="D170" s="351">
        <v>2825.75</v>
      </c>
      <c r="E170" s="352">
        <f t="shared" si="13"/>
        <v>56515</v>
      </c>
      <c r="F170" s="596"/>
      <c r="G170" s="358"/>
      <c r="H170" s="358"/>
      <c r="I170" s="358"/>
    </row>
    <row r="171" spans="1:9" ht="15">
      <c r="A171" s="359"/>
      <c r="B171" s="353" t="s">
        <v>525</v>
      </c>
      <c r="C171" s="350">
        <v>20</v>
      </c>
      <c r="D171" s="351">
        <v>200</v>
      </c>
      <c r="E171" s="352">
        <f t="shared" si="13"/>
        <v>4000</v>
      </c>
      <c r="F171" s="14"/>
      <c r="G171" s="358"/>
      <c r="H171" s="358"/>
      <c r="I171" s="358"/>
    </row>
    <row r="172" spans="1:9" ht="25.5">
      <c r="A172" s="359"/>
      <c r="B172" s="353" t="s">
        <v>526</v>
      </c>
      <c r="C172" s="350">
        <v>100</v>
      </c>
      <c r="D172" s="351">
        <v>450</v>
      </c>
      <c r="E172" s="352">
        <f t="shared" si="13"/>
        <v>45000</v>
      </c>
      <c r="F172" s="444" t="s">
        <v>732</v>
      </c>
      <c r="G172" s="358"/>
      <c r="H172" s="358"/>
      <c r="I172" s="358"/>
    </row>
    <row r="173" spans="1:9" ht="15">
      <c r="A173" s="359"/>
      <c r="B173" s="353" t="s">
        <v>526</v>
      </c>
      <c r="C173" s="350">
        <v>1</v>
      </c>
      <c r="D173" s="351">
        <v>494.03</v>
      </c>
      <c r="E173" s="352">
        <f t="shared" ref="E173" si="14">C173*D173</f>
        <v>494.03</v>
      </c>
      <c r="F173" s="444"/>
      <c r="G173" s="358"/>
      <c r="H173" s="358"/>
      <c r="I173" s="358"/>
    </row>
    <row r="174" spans="1:9" ht="15">
      <c r="A174" s="359"/>
      <c r="B174" s="353" t="s">
        <v>582</v>
      </c>
      <c r="C174" s="350">
        <v>22</v>
      </c>
      <c r="D174" s="351">
        <v>4000</v>
      </c>
      <c r="E174" s="352">
        <f t="shared" si="12"/>
        <v>88000</v>
      </c>
      <c r="F174" s="14"/>
      <c r="G174" s="358"/>
      <c r="H174" s="358"/>
      <c r="I174" s="358"/>
    </row>
    <row r="175" spans="1:9" ht="15">
      <c r="A175" s="93"/>
      <c r="B175" s="54" t="s">
        <v>561</v>
      </c>
      <c r="C175" s="522">
        <v>3</v>
      </c>
      <c r="D175" s="523">
        <v>2300</v>
      </c>
      <c r="E175" s="524">
        <f t="shared" si="12"/>
        <v>6900</v>
      </c>
      <c r="F175" s="521"/>
    </row>
    <row r="176" spans="1:9">
      <c r="A176" s="102" t="s">
        <v>542</v>
      </c>
      <c r="B176" s="187" t="s">
        <v>643</v>
      </c>
      <c r="C176" s="640">
        <f>SUM(C178:C197)</f>
        <v>101</v>
      </c>
      <c r="D176" s="244"/>
      <c r="E176" s="246">
        <f>SUM(E177:E197)</f>
        <v>169168</v>
      </c>
      <c r="F176" s="238"/>
    </row>
    <row r="177" spans="1:6">
      <c r="A177" s="24"/>
      <c r="B177" s="361" t="s">
        <v>644</v>
      </c>
      <c r="C177" s="361">
        <v>11</v>
      </c>
      <c r="D177" s="362">
        <v>950</v>
      </c>
      <c r="E177" s="363">
        <f>C177*D177</f>
        <v>10450</v>
      </c>
      <c r="F177" s="335"/>
    </row>
    <row r="178" spans="1:6" ht="14.25" customHeight="1">
      <c r="A178" s="359"/>
      <c r="B178" s="350" t="s">
        <v>645</v>
      </c>
      <c r="C178" s="350">
        <v>32</v>
      </c>
      <c r="D178" s="351">
        <v>500</v>
      </c>
      <c r="E178" s="352">
        <f>C178*D178</f>
        <v>16000</v>
      </c>
      <c r="F178" s="597"/>
    </row>
    <row r="179" spans="1:6" ht="14.25" customHeight="1">
      <c r="A179" s="359"/>
      <c r="B179" s="350" t="s">
        <v>646</v>
      </c>
      <c r="C179" s="350">
        <v>5</v>
      </c>
      <c r="D179" s="351">
        <v>700</v>
      </c>
      <c r="E179" s="352">
        <f t="shared" ref="E179:E184" si="15">C179*D179</f>
        <v>3500</v>
      </c>
      <c r="F179" s="597"/>
    </row>
    <row r="180" spans="1:6" ht="14.25" customHeight="1">
      <c r="A180" s="359"/>
      <c r="B180" s="350" t="s">
        <v>647</v>
      </c>
      <c r="C180" s="350">
        <v>4</v>
      </c>
      <c r="D180" s="351">
        <v>954</v>
      </c>
      <c r="E180" s="352">
        <f t="shared" si="15"/>
        <v>3816</v>
      </c>
      <c r="F180" s="597"/>
    </row>
    <row r="181" spans="1:6" ht="14.25" customHeight="1">
      <c r="A181" s="359"/>
      <c r="B181" s="350" t="s">
        <v>648</v>
      </c>
      <c r="C181" s="350">
        <v>7</v>
      </c>
      <c r="D181" s="351">
        <v>1120</v>
      </c>
      <c r="E181" s="352">
        <f t="shared" si="15"/>
        <v>7840</v>
      </c>
      <c r="F181" s="276"/>
    </row>
    <row r="182" spans="1:6" ht="15" customHeight="1">
      <c r="A182" s="359"/>
      <c r="B182" s="350" t="s">
        <v>649</v>
      </c>
      <c r="C182" s="350">
        <v>2</v>
      </c>
      <c r="D182" s="351">
        <v>315</v>
      </c>
      <c r="E182" s="352">
        <f t="shared" si="15"/>
        <v>630</v>
      </c>
      <c r="F182" s="581" t="s">
        <v>733</v>
      </c>
    </row>
    <row r="183" spans="1:6" ht="14.25" customHeight="1">
      <c r="A183" s="359"/>
      <c r="B183" s="353" t="s">
        <v>650</v>
      </c>
      <c r="C183" s="350">
        <v>4</v>
      </c>
      <c r="D183" s="351">
        <v>3500</v>
      </c>
      <c r="E183" s="352">
        <f t="shared" si="15"/>
        <v>14000</v>
      </c>
      <c r="F183" s="597"/>
    </row>
    <row r="184" spans="1:6">
      <c r="A184" s="359"/>
      <c r="B184" s="350" t="s">
        <v>651</v>
      </c>
      <c r="C184" s="350">
        <v>5</v>
      </c>
      <c r="D184" s="351">
        <v>1500</v>
      </c>
      <c r="E184" s="352">
        <f t="shared" si="15"/>
        <v>7500</v>
      </c>
      <c r="F184" s="597"/>
    </row>
    <row r="185" spans="1:6" ht="14.25" customHeight="1">
      <c r="A185" s="359"/>
      <c r="B185" s="350" t="s">
        <v>652</v>
      </c>
      <c r="C185" s="350">
        <v>11</v>
      </c>
      <c r="D185" s="350">
        <v>6010</v>
      </c>
      <c r="E185" s="352">
        <f>C185*D185</f>
        <v>66110</v>
      </c>
      <c r="F185" s="597"/>
    </row>
    <row r="186" spans="1:6" ht="14.25" customHeight="1">
      <c r="A186" s="359"/>
      <c r="B186" s="350" t="s">
        <v>653</v>
      </c>
      <c r="C186" s="350">
        <v>3</v>
      </c>
      <c r="D186" s="350">
        <v>4150</v>
      </c>
      <c r="E186" s="352">
        <f>C186*D186</f>
        <v>12450</v>
      </c>
      <c r="F186" s="597"/>
    </row>
    <row r="187" spans="1:6" ht="14.25" customHeight="1">
      <c r="A187" s="359"/>
      <c r="B187" s="350" t="s">
        <v>177</v>
      </c>
      <c r="C187" s="350">
        <v>1</v>
      </c>
      <c r="D187" s="350">
        <v>1282</v>
      </c>
      <c r="E187" s="352">
        <f t="shared" ref="E187:E189" si="16">C187*D187</f>
        <v>1282</v>
      </c>
      <c r="F187" s="581"/>
    </row>
    <row r="188" spans="1:6" ht="14.25" customHeight="1">
      <c r="A188" s="359"/>
      <c r="B188" s="350" t="s">
        <v>654</v>
      </c>
      <c r="C188" s="350">
        <v>6</v>
      </c>
      <c r="D188" s="350">
        <v>325</v>
      </c>
      <c r="E188" s="352">
        <f t="shared" si="16"/>
        <v>1950</v>
      </c>
      <c r="F188" s="597"/>
    </row>
    <row r="189" spans="1:6" ht="14.25" customHeight="1">
      <c r="A189" s="359"/>
      <c r="B189" s="350" t="s">
        <v>655</v>
      </c>
      <c r="C189" s="350">
        <v>2</v>
      </c>
      <c r="D189" s="350">
        <v>1725</v>
      </c>
      <c r="E189" s="352">
        <f t="shared" si="16"/>
        <v>3450</v>
      </c>
      <c r="F189" s="597"/>
    </row>
    <row r="190" spans="1:6" ht="14.25" customHeight="1">
      <c r="A190" s="359"/>
      <c r="B190" s="350" t="s">
        <v>656</v>
      </c>
      <c r="C190" s="350">
        <v>1</v>
      </c>
      <c r="D190" s="350">
        <v>650</v>
      </c>
      <c r="E190" s="352">
        <f>C190*D190</f>
        <v>650</v>
      </c>
      <c r="F190" s="597"/>
    </row>
    <row r="191" spans="1:6" ht="14.25" customHeight="1">
      <c r="A191" s="359"/>
      <c r="B191" s="350" t="s">
        <v>657</v>
      </c>
      <c r="C191" s="350">
        <v>2</v>
      </c>
      <c r="D191" s="350">
        <v>710</v>
      </c>
      <c r="E191" s="352">
        <f t="shared" ref="E191:E197" si="17">C191*D191</f>
        <v>1420</v>
      </c>
      <c r="F191" s="597"/>
    </row>
    <row r="192" spans="1:6">
      <c r="A192" s="359"/>
      <c r="B192" s="350" t="s">
        <v>658</v>
      </c>
      <c r="C192" s="350">
        <v>3</v>
      </c>
      <c r="D192" s="350">
        <v>800</v>
      </c>
      <c r="E192" s="352">
        <f t="shared" si="17"/>
        <v>2400</v>
      </c>
      <c r="F192" s="597"/>
    </row>
    <row r="193" spans="1:7">
      <c r="A193" s="359"/>
      <c r="B193" s="350" t="s">
        <v>659</v>
      </c>
      <c r="C193" s="350">
        <v>1</v>
      </c>
      <c r="D193" s="351">
        <v>12075</v>
      </c>
      <c r="E193" s="352">
        <f t="shared" si="17"/>
        <v>12075</v>
      </c>
      <c r="F193" s="597"/>
    </row>
    <row r="194" spans="1:7">
      <c r="A194" s="359"/>
      <c r="B194" s="350" t="s">
        <v>660</v>
      </c>
      <c r="C194" s="350">
        <v>1</v>
      </c>
      <c r="D194" s="351">
        <v>350</v>
      </c>
      <c r="E194" s="352">
        <f t="shared" si="17"/>
        <v>350</v>
      </c>
      <c r="F194" s="597"/>
    </row>
    <row r="195" spans="1:7">
      <c r="A195" s="359"/>
      <c r="B195" s="350" t="s">
        <v>661</v>
      </c>
      <c r="C195" s="350">
        <v>2</v>
      </c>
      <c r="D195" s="351">
        <v>235</v>
      </c>
      <c r="E195" s="352">
        <f t="shared" si="17"/>
        <v>470</v>
      </c>
      <c r="F195" s="597"/>
    </row>
    <row r="196" spans="1:7">
      <c r="A196" s="359"/>
      <c r="B196" s="350" t="s">
        <v>662</v>
      </c>
      <c r="C196" s="350">
        <v>1</v>
      </c>
      <c r="D196" s="351">
        <v>345</v>
      </c>
      <c r="E196" s="352">
        <f t="shared" si="17"/>
        <v>345</v>
      </c>
      <c r="F196" s="597"/>
    </row>
    <row r="197" spans="1:7">
      <c r="A197" s="359"/>
      <c r="B197" s="350" t="s">
        <v>663</v>
      </c>
      <c r="C197" s="350">
        <v>8</v>
      </c>
      <c r="D197" s="351">
        <v>310</v>
      </c>
      <c r="E197" s="352">
        <f t="shared" si="17"/>
        <v>2480</v>
      </c>
      <c r="F197" s="597"/>
    </row>
    <row r="198" spans="1:7">
      <c r="A198" s="102" t="s">
        <v>542</v>
      </c>
      <c r="B198" s="187" t="s">
        <v>669</v>
      </c>
      <c r="C198" s="640">
        <f>SUM(C199:C205)</f>
        <v>38</v>
      </c>
      <c r="D198" s="244"/>
      <c r="E198" s="246">
        <f>SUM(E199:E205)</f>
        <v>46180</v>
      </c>
      <c r="F198" s="238"/>
    </row>
    <row r="199" spans="1:7">
      <c r="A199" s="24"/>
      <c r="B199" s="361" t="s">
        <v>670</v>
      </c>
      <c r="C199" s="361">
        <v>4</v>
      </c>
      <c r="D199" s="362">
        <v>6685</v>
      </c>
      <c r="E199" s="363">
        <f>C199*D199</f>
        <v>26740</v>
      </c>
      <c r="F199" s="598" t="s">
        <v>734</v>
      </c>
    </row>
    <row r="200" spans="1:7" ht="14.25" customHeight="1">
      <c r="A200" s="359"/>
      <c r="B200" s="350" t="s">
        <v>671</v>
      </c>
      <c r="C200" s="350">
        <v>5</v>
      </c>
      <c r="D200" s="351">
        <v>900</v>
      </c>
      <c r="E200" s="352">
        <f>C200*D200</f>
        <v>4500</v>
      </c>
      <c r="F200" s="599"/>
      <c r="G200" s="597"/>
    </row>
    <row r="201" spans="1:7" ht="14.25" customHeight="1">
      <c r="A201" s="359"/>
      <c r="B201" s="350" t="s">
        <v>672</v>
      </c>
      <c r="C201" s="350">
        <v>2</v>
      </c>
      <c r="D201" s="351">
        <v>1600</v>
      </c>
      <c r="E201" s="352">
        <f t="shared" ref="E201:E205" si="18">C201*D201</f>
        <v>3200</v>
      </c>
      <c r="F201" s="599"/>
      <c r="G201" s="597"/>
    </row>
    <row r="202" spans="1:7" ht="14.25" customHeight="1">
      <c r="A202" s="359"/>
      <c r="B202" s="350" t="s">
        <v>673</v>
      </c>
      <c r="C202" s="350">
        <v>1</v>
      </c>
      <c r="D202" s="351">
        <v>4740</v>
      </c>
      <c r="E202" s="352">
        <f t="shared" si="18"/>
        <v>4740</v>
      </c>
      <c r="F202" s="599"/>
      <c r="G202" s="597"/>
    </row>
    <row r="203" spans="1:7" ht="26.25" customHeight="1">
      <c r="A203" s="359"/>
      <c r="B203" s="353" t="s">
        <v>674</v>
      </c>
      <c r="C203" s="350">
        <v>5</v>
      </c>
      <c r="D203" s="351">
        <v>600</v>
      </c>
      <c r="E203" s="352">
        <f t="shared" si="18"/>
        <v>3000</v>
      </c>
      <c r="F203" s="276"/>
    </row>
    <row r="204" spans="1:7" ht="15" customHeight="1">
      <c r="A204" s="359"/>
      <c r="B204" s="350" t="s">
        <v>675</v>
      </c>
      <c r="C204" s="350">
        <v>1</v>
      </c>
      <c r="D204" s="351">
        <v>1500</v>
      </c>
      <c r="E204" s="352">
        <f t="shared" si="18"/>
        <v>1500</v>
      </c>
      <c r="F204" s="276"/>
    </row>
    <row r="205" spans="1:7" ht="26.25" customHeight="1">
      <c r="A205" s="359"/>
      <c r="B205" s="353" t="s">
        <v>676</v>
      </c>
      <c r="C205" s="350">
        <v>20</v>
      </c>
      <c r="D205" s="351">
        <v>125</v>
      </c>
      <c r="E205" s="352">
        <f t="shared" si="18"/>
        <v>2500</v>
      </c>
      <c r="F205" s="276"/>
    </row>
    <row r="206" spans="1:7" ht="25.5">
      <c r="A206" s="9" t="s">
        <v>56</v>
      </c>
      <c r="B206" s="9"/>
      <c r="C206" s="9"/>
      <c r="D206" s="9"/>
      <c r="E206" s="398">
        <f>E198+E176+E120+E117+E116+E114+E109</f>
        <v>1072108.19</v>
      </c>
    </row>
    <row r="207" spans="1:7" hidden="1">
      <c r="A207" s="69"/>
      <c r="B207" s="250" t="s">
        <v>452</v>
      </c>
      <c r="C207" s="27">
        <v>8</v>
      </c>
      <c r="D207" s="27">
        <v>1000</v>
      </c>
      <c r="E207" s="352">
        <f t="shared" ref="E207:E276" si="19">C207*D207</f>
        <v>8000</v>
      </c>
    </row>
    <row r="208" spans="1:7" hidden="1">
      <c r="A208" s="27"/>
      <c r="B208" s="349" t="s">
        <v>205</v>
      </c>
      <c r="C208" s="349">
        <v>50</v>
      </c>
      <c r="D208" s="366">
        <v>50</v>
      </c>
      <c r="E208" s="352">
        <f t="shared" si="19"/>
        <v>2500</v>
      </c>
      <c r="F208" s="367" t="s">
        <v>301</v>
      </c>
    </row>
    <row r="209" spans="1:6" hidden="1">
      <c r="A209" s="27"/>
      <c r="B209" s="349" t="s">
        <v>196</v>
      </c>
      <c r="C209" s="349">
        <v>100</v>
      </c>
      <c r="D209" s="366">
        <v>20</v>
      </c>
      <c r="E209" s="352">
        <f t="shared" si="19"/>
        <v>2000</v>
      </c>
      <c r="F209" s="600" t="s">
        <v>454</v>
      </c>
    </row>
    <row r="210" spans="1:6" hidden="1">
      <c r="A210" s="27"/>
      <c r="B210" s="349" t="s">
        <v>199</v>
      </c>
      <c r="C210" s="349">
        <v>10</v>
      </c>
      <c r="D210" s="366">
        <v>100</v>
      </c>
      <c r="E210" s="352">
        <f t="shared" si="19"/>
        <v>1000</v>
      </c>
      <c r="F210" s="601"/>
    </row>
    <row r="211" spans="1:6" hidden="1">
      <c r="A211" s="27"/>
      <c r="B211" s="349" t="s">
        <v>200</v>
      </c>
      <c r="C211" s="349">
        <v>10</v>
      </c>
      <c r="D211" s="366">
        <v>300.58999999999997</v>
      </c>
      <c r="E211" s="352">
        <f t="shared" si="19"/>
        <v>3005.8999999999996</v>
      </c>
      <c r="F211" s="601"/>
    </row>
    <row r="212" spans="1:6" hidden="1">
      <c r="A212" s="27"/>
      <c r="B212" s="349" t="s">
        <v>167</v>
      </c>
      <c r="C212" s="349">
        <v>3</v>
      </c>
      <c r="D212" s="366">
        <v>200</v>
      </c>
      <c r="E212" s="352">
        <f t="shared" si="19"/>
        <v>600</v>
      </c>
      <c r="F212" s="601"/>
    </row>
    <row r="213" spans="1:6" hidden="1">
      <c r="A213" s="27"/>
      <c r="B213" s="349" t="s">
        <v>455</v>
      </c>
      <c r="C213" s="349">
        <v>10</v>
      </c>
      <c r="D213" s="366">
        <v>140</v>
      </c>
      <c r="E213" s="352">
        <f t="shared" si="19"/>
        <v>1400</v>
      </c>
      <c r="F213" s="601"/>
    </row>
    <row r="214" spans="1:6" hidden="1">
      <c r="A214" s="27"/>
      <c r="B214" s="349" t="s">
        <v>456</v>
      </c>
      <c r="C214" s="349">
        <v>5</v>
      </c>
      <c r="D214" s="366">
        <v>200</v>
      </c>
      <c r="E214" s="352">
        <f t="shared" si="19"/>
        <v>1000</v>
      </c>
      <c r="F214" s="601"/>
    </row>
    <row r="215" spans="1:6" hidden="1">
      <c r="A215" s="27"/>
      <c r="B215" s="349" t="s">
        <v>478</v>
      </c>
      <c r="C215" s="349">
        <v>10</v>
      </c>
      <c r="D215" s="366">
        <v>71.400000000000006</v>
      </c>
      <c r="E215" s="352">
        <f t="shared" si="19"/>
        <v>714</v>
      </c>
      <c r="F215" s="601"/>
    </row>
    <row r="216" spans="1:6">
      <c r="A216" s="69" t="s">
        <v>543</v>
      </c>
      <c r="B216" s="185" t="s">
        <v>164</v>
      </c>
      <c r="C216" s="639">
        <f>SUM(C217:C247)</f>
        <v>1388</v>
      </c>
      <c r="D216" s="27"/>
      <c r="E216" s="399">
        <f>SUM(E217:E247)</f>
        <v>81214.44</v>
      </c>
    </row>
    <row r="217" spans="1:6" ht="15" customHeight="1">
      <c r="A217" s="69"/>
      <c r="B217" s="250" t="s">
        <v>452</v>
      </c>
      <c r="C217" s="27">
        <v>10</v>
      </c>
      <c r="D217" s="27">
        <v>500</v>
      </c>
      <c r="E217" s="352">
        <f t="shared" si="19"/>
        <v>5000</v>
      </c>
      <c r="F217" s="600" t="s">
        <v>454</v>
      </c>
    </row>
    <row r="218" spans="1:6" ht="14.25" customHeight="1">
      <c r="A218" s="27"/>
      <c r="B218" s="349" t="s">
        <v>478</v>
      </c>
      <c r="C218" s="349">
        <v>30</v>
      </c>
      <c r="D218" s="366">
        <v>700</v>
      </c>
      <c r="E218" s="352">
        <f t="shared" si="19"/>
        <v>21000</v>
      </c>
      <c r="F218" s="601"/>
    </row>
    <row r="219" spans="1:6" ht="14.25" customHeight="1">
      <c r="A219" s="27"/>
      <c r="B219" s="349" t="s">
        <v>199</v>
      </c>
      <c r="C219" s="349">
        <v>20</v>
      </c>
      <c r="D219" s="366">
        <v>150</v>
      </c>
      <c r="E219" s="352">
        <f t="shared" si="19"/>
        <v>3000</v>
      </c>
      <c r="F219" s="601"/>
    </row>
    <row r="220" spans="1:6" ht="14.25" customHeight="1">
      <c r="A220" s="27"/>
      <c r="B220" s="349" t="s">
        <v>177</v>
      </c>
      <c r="C220" s="349">
        <v>10</v>
      </c>
      <c r="D220" s="366">
        <v>300</v>
      </c>
      <c r="E220" s="352">
        <f t="shared" si="19"/>
        <v>3000</v>
      </c>
      <c r="F220" s="601"/>
    </row>
    <row r="221" spans="1:6" ht="25.5">
      <c r="A221" s="27"/>
      <c r="B221" s="400" t="s">
        <v>486</v>
      </c>
      <c r="C221" s="349">
        <v>3</v>
      </c>
      <c r="D221" s="366">
        <v>1000</v>
      </c>
      <c r="E221" s="352">
        <f t="shared" si="19"/>
        <v>3000</v>
      </c>
      <c r="F221" s="601"/>
    </row>
    <row r="222" spans="1:6" ht="14.25" customHeight="1">
      <c r="A222" s="27"/>
      <c r="B222" s="349" t="s">
        <v>455</v>
      </c>
      <c r="C222" s="349">
        <v>15</v>
      </c>
      <c r="D222" s="366">
        <v>100</v>
      </c>
      <c r="E222" s="352">
        <f t="shared" si="19"/>
        <v>1500</v>
      </c>
      <c r="F222" s="601"/>
    </row>
    <row r="223" spans="1:6" ht="14.25" customHeight="1">
      <c r="A223" s="27"/>
      <c r="B223" s="349" t="s">
        <v>572</v>
      </c>
      <c r="C223" s="349">
        <v>4</v>
      </c>
      <c r="D223" s="366">
        <v>2500</v>
      </c>
      <c r="E223" s="352">
        <f t="shared" si="19"/>
        <v>10000</v>
      </c>
      <c r="F223" s="601"/>
    </row>
    <row r="224" spans="1:6" ht="14.25" customHeight="1">
      <c r="A224" s="27"/>
      <c r="B224" s="349" t="s">
        <v>573</v>
      </c>
      <c r="C224" s="349">
        <v>10</v>
      </c>
      <c r="D224" s="366">
        <v>500</v>
      </c>
      <c r="E224" s="352">
        <f t="shared" si="19"/>
        <v>5000</v>
      </c>
      <c r="F224" s="440"/>
    </row>
    <row r="225" spans="1:6" ht="14.25" customHeight="1">
      <c r="A225" s="27"/>
      <c r="B225" s="349" t="s">
        <v>342</v>
      </c>
      <c r="C225" s="349">
        <v>50</v>
      </c>
      <c r="D225" s="366">
        <v>37</v>
      </c>
      <c r="E225" s="352">
        <f t="shared" si="19"/>
        <v>1850</v>
      </c>
      <c r="F225" s="440"/>
    </row>
    <row r="226" spans="1:6" ht="14.25" customHeight="1">
      <c r="A226" s="27"/>
      <c r="B226" s="349" t="s">
        <v>331</v>
      </c>
      <c r="C226" s="349">
        <v>50</v>
      </c>
      <c r="D226" s="366">
        <v>35.4</v>
      </c>
      <c r="E226" s="352">
        <f t="shared" si="19"/>
        <v>1770</v>
      </c>
      <c r="F226" s="440"/>
    </row>
    <row r="227" spans="1:6" ht="14.25" customHeight="1">
      <c r="A227" s="27"/>
      <c r="B227" s="349" t="s">
        <v>174</v>
      </c>
      <c r="C227" s="349">
        <v>1000</v>
      </c>
      <c r="D227" s="366">
        <v>1.5</v>
      </c>
      <c r="E227" s="352">
        <f t="shared" si="19"/>
        <v>1500</v>
      </c>
      <c r="F227" s="440"/>
    </row>
    <row r="228" spans="1:6">
      <c r="A228" s="69"/>
      <c r="B228" s="349" t="s">
        <v>590</v>
      </c>
      <c r="C228" s="27">
        <v>4</v>
      </c>
      <c r="D228" s="27">
        <v>1800</v>
      </c>
      <c r="E228" s="352">
        <f t="shared" ref="E228:E237" si="20">C228*D228</f>
        <v>7200</v>
      </c>
      <c r="F228" s="440"/>
    </row>
    <row r="229" spans="1:6" ht="14.25" customHeight="1">
      <c r="A229" s="27"/>
      <c r="B229" s="349" t="s">
        <v>591</v>
      </c>
      <c r="C229" s="349">
        <v>6</v>
      </c>
      <c r="D229" s="366">
        <v>115</v>
      </c>
      <c r="E229" s="352">
        <f t="shared" si="20"/>
        <v>690</v>
      </c>
      <c r="F229" s="440"/>
    </row>
    <row r="230" spans="1:6" ht="14.25" customHeight="1">
      <c r="A230" s="27"/>
      <c r="B230" s="349" t="s">
        <v>421</v>
      </c>
      <c r="C230" s="349">
        <v>4</v>
      </c>
      <c r="D230" s="366">
        <v>130</v>
      </c>
      <c r="E230" s="352">
        <f t="shared" si="20"/>
        <v>520</v>
      </c>
      <c r="F230" s="440"/>
    </row>
    <row r="231" spans="1:6" ht="14.25" customHeight="1">
      <c r="A231" s="27"/>
      <c r="B231" s="349" t="s">
        <v>592</v>
      </c>
      <c r="C231" s="349">
        <v>2</v>
      </c>
      <c r="D231" s="366">
        <v>610</v>
      </c>
      <c r="E231" s="352">
        <f t="shared" si="20"/>
        <v>1220</v>
      </c>
      <c r="F231" s="440"/>
    </row>
    <row r="232" spans="1:6">
      <c r="A232" s="27"/>
      <c r="B232" s="349" t="s">
        <v>593</v>
      </c>
      <c r="C232" s="349">
        <v>1</v>
      </c>
      <c r="D232" s="366">
        <v>220</v>
      </c>
      <c r="E232" s="352">
        <f t="shared" si="20"/>
        <v>220</v>
      </c>
      <c r="F232" s="440"/>
    </row>
    <row r="233" spans="1:6" ht="14.25" customHeight="1">
      <c r="A233" s="27"/>
      <c r="B233" s="349" t="s">
        <v>197</v>
      </c>
      <c r="C233" s="349">
        <v>1</v>
      </c>
      <c r="D233" s="366">
        <v>54.44</v>
      </c>
      <c r="E233" s="352">
        <f t="shared" si="20"/>
        <v>54.44</v>
      </c>
      <c r="F233" s="440"/>
    </row>
    <row r="234" spans="1:6" ht="14.25" customHeight="1">
      <c r="A234" s="27"/>
      <c r="B234" s="349" t="s">
        <v>416</v>
      </c>
      <c r="C234" s="349">
        <v>57</v>
      </c>
      <c r="D234" s="366">
        <v>115</v>
      </c>
      <c r="E234" s="352">
        <f t="shared" si="20"/>
        <v>6555</v>
      </c>
      <c r="F234" s="441"/>
    </row>
    <row r="235" spans="1:6" ht="14.25" customHeight="1">
      <c r="A235" s="27"/>
      <c r="B235" s="349" t="s">
        <v>503</v>
      </c>
      <c r="C235" s="349">
        <v>10</v>
      </c>
      <c r="D235" s="366">
        <v>185</v>
      </c>
      <c r="E235" s="352">
        <f t="shared" si="20"/>
        <v>1850</v>
      </c>
      <c r="F235" s="441"/>
    </row>
    <row r="236" spans="1:6" ht="14.25" customHeight="1">
      <c r="A236" s="27"/>
      <c r="B236" s="349" t="s">
        <v>425</v>
      </c>
      <c r="C236" s="349">
        <v>2</v>
      </c>
      <c r="D236" s="366">
        <v>250</v>
      </c>
      <c r="E236" s="352">
        <f t="shared" si="20"/>
        <v>500</v>
      </c>
      <c r="F236" s="606"/>
    </row>
    <row r="237" spans="1:6" ht="14.25" customHeight="1">
      <c r="A237" s="27"/>
      <c r="B237" s="349" t="s">
        <v>203</v>
      </c>
      <c r="C237" s="349">
        <v>10</v>
      </c>
      <c r="D237" s="366">
        <v>50</v>
      </c>
      <c r="E237" s="352">
        <f t="shared" si="20"/>
        <v>500</v>
      </c>
      <c r="F237" s="606"/>
    </row>
    <row r="238" spans="1:6" ht="14.25" customHeight="1">
      <c r="A238" s="27"/>
      <c r="B238" s="349" t="s">
        <v>594</v>
      </c>
      <c r="C238" s="349">
        <v>7</v>
      </c>
      <c r="D238" s="366">
        <v>95</v>
      </c>
      <c r="E238" s="352">
        <f t="shared" ref="E238:E247" si="21">C238*D238</f>
        <v>665</v>
      </c>
      <c r="F238" s="445"/>
    </row>
    <row r="239" spans="1:6" ht="14.25" customHeight="1">
      <c r="A239" s="27"/>
      <c r="B239" s="349" t="s">
        <v>595</v>
      </c>
      <c r="C239" s="349">
        <v>1</v>
      </c>
      <c r="D239" s="366">
        <v>190</v>
      </c>
      <c r="E239" s="352">
        <f t="shared" si="21"/>
        <v>190</v>
      </c>
      <c r="F239" s="445"/>
    </row>
    <row r="240" spans="1:6" ht="15">
      <c r="A240" s="69"/>
      <c r="B240" s="349" t="s">
        <v>426</v>
      </c>
      <c r="C240" s="27">
        <v>5</v>
      </c>
      <c r="D240" s="27">
        <v>60</v>
      </c>
      <c r="E240" s="352">
        <f t="shared" si="21"/>
        <v>300</v>
      </c>
      <c r="F240" s="445"/>
    </row>
    <row r="241" spans="1:6" ht="14.25" customHeight="1">
      <c r="A241" s="27"/>
      <c r="B241" s="349" t="s">
        <v>596</v>
      </c>
      <c r="C241" s="349">
        <v>15</v>
      </c>
      <c r="D241" s="366">
        <v>77</v>
      </c>
      <c r="E241" s="352">
        <f t="shared" si="21"/>
        <v>1155</v>
      </c>
      <c r="F241" s="445"/>
    </row>
    <row r="242" spans="1:6" ht="14.25" customHeight="1">
      <c r="A242" s="27"/>
      <c r="B242" s="349" t="s">
        <v>172</v>
      </c>
      <c r="C242" s="349">
        <v>7</v>
      </c>
      <c r="D242" s="366">
        <v>93</v>
      </c>
      <c r="E242" s="352">
        <f t="shared" si="21"/>
        <v>651</v>
      </c>
      <c r="F242" s="445"/>
    </row>
    <row r="243" spans="1:6" ht="14.25" customHeight="1">
      <c r="A243" s="27"/>
      <c r="B243" s="349" t="s">
        <v>410</v>
      </c>
      <c r="C243" s="349">
        <v>8</v>
      </c>
      <c r="D243" s="366">
        <v>50</v>
      </c>
      <c r="E243" s="352">
        <f t="shared" si="21"/>
        <v>400</v>
      </c>
      <c r="F243" s="437"/>
    </row>
    <row r="244" spans="1:6" ht="15">
      <c r="A244" s="27"/>
      <c r="B244" s="349" t="s">
        <v>418</v>
      </c>
      <c r="C244" s="349">
        <v>3</v>
      </c>
      <c r="D244" s="366">
        <v>80</v>
      </c>
      <c r="E244" s="352">
        <f t="shared" si="21"/>
        <v>240</v>
      </c>
      <c r="F244" s="437"/>
    </row>
    <row r="245" spans="1:6" ht="14.25" customHeight="1">
      <c r="A245" s="27"/>
      <c r="B245" s="349" t="s">
        <v>168</v>
      </c>
      <c r="C245" s="349">
        <v>2</v>
      </c>
      <c r="D245" s="366">
        <v>112</v>
      </c>
      <c r="E245" s="352">
        <f t="shared" si="21"/>
        <v>224</v>
      </c>
      <c r="F245" s="437"/>
    </row>
    <row r="246" spans="1:6" ht="14.25" customHeight="1">
      <c r="A246" s="27"/>
      <c r="B246" s="349" t="s">
        <v>196</v>
      </c>
      <c r="C246" s="349">
        <v>40</v>
      </c>
      <c r="D246" s="366">
        <v>35</v>
      </c>
      <c r="E246" s="352">
        <f t="shared" si="21"/>
        <v>1400</v>
      </c>
      <c r="F246" s="437"/>
    </row>
    <row r="247" spans="1:6" ht="14.25" customHeight="1">
      <c r="A247" s="27"/>
      <c r="B247" s="349" t="s">
        <v>423</v>
      </c>
      <c r="C247" s="349">
        <v>1</v>
      </c>
      <c r="D247" s="366">
        <v>60</v>
      </c>
      <c r="E247" s="352">
        <f t="shared" si="21"/>
        <v>60</v>
      </c>
      <c r="F247" s="437"/>
    </row>
    <row r="248" spans="1:6" ht="14.25" customHeight="1">
      <c r="A248" s="69"/>
      <c r="B248" s="185" t="s">
        <v>183</v>
      </c>
      <c r="C248" s="639">
        <f>SUM(C249:C254)</f>
        <v>158</v>
      </c>
      <c r="D248" s="27"/>
      <c r="E248" s="399">
        <f>SUM(E249:E254)</f>
        <v>173250</v>
      </c>
      <c r="F248" s="437"/>
    </row>
    <row r="249" spans="1:6">
      <c r="A249" s="69"/>
      <c r="B249" s="250" t="s">
        <v>567</v>
      </c>
      <c r="C249" s="27">
        <v>5</v>
      </c>
      <c r="D249" s="27">
        <v>150</v>
      </c>
      <c r="E249" s="37">
        <f t="shared" si="19"/>
        <v>750</v>
      </c>
      <c r="F249" s="607" t="s">
        <v>454</v>
      </c>
    </row>
    <row r="250" spans="1:6">
      <c r="A250" s="69"/>
      <c r="B250" s="250" t="s">
        <v>568</v>
      </c>
      <c r="C250" s="27">
        <v>3</v>
      </c>
      <c r="D250" s="27">
        <v>500</v>
      </c>
      <c r="E250" s="37">
        <f t="shared" si="19"/>
        <v>1500</v>
      </c>
      <c r="F250" s="607"/>
    </row>
    <row r="251" spans="1:6">
      <c r="A251" s="69"/>
      <c r="B251" s="250" t="s">
        <v>569</v>
      </c>
      <c r="C251" s="27">
        <v>15</v>
      </c>
      <c r="D251" s="27">
        <v>400</v>
      </c>
      <c r="E251" s="37">
        <f t="shared" si="19"/>
        <v>6000</v>
      </c>
      <c r="F251" s="607"/>
    </row>
    <row r="252" spans="1:6">
      <c r="A252" s="69"/>
      <c r="B252" s="250" t="s">
        <v>570</v>
      </c>
      <c r="C252" s="27">
        <v>100</v>
      </c>
      <c r="D252" s="27">
        <v>100</v>
      </c>
      <c r="E252" s="37">
        <f t="shared" ref="E252" si="22">C252*D252</f>
        <v>10000</v>
      </c>
      <c r="F252" s="607"/>
    </row>
    <row r="253" spans="1:6">
      <c r="A253" s="69"/>
      <c r="B253" s="250" t="s">
        <v>202</v>
      </c>
      <c r="C253" s="27">
        <v>25</v>
      </c>
      <c r="D253" s="27">
        <v>200</v>
      </c>
      <c r="E253" s="37">
        <f t="shared" si="19"/>
        <v>5000</v>
      </c>
      <c r="F253" s="607"/>
    </row>
    <row r="254" spans="1:6" ht="24.75" customHeight="1">
      <c r="A254" s="93"/>
      <c r="B254" s="54" t="s">
        <v>598</v>
      </c>
      <c r="C254" s="117">
        <v>10</v>
      </c>
      <c r="D254" s="509">
        <v>15000</v>
      </c>
      <c r="E254" s="85">
        <f>C254*D254</f>
        <v>150000</v>
      </c>
      <c r="F254" s="21" t="s">
        <v>684</v>
      </c>
    </row>
    <row r="255" spans="1:6">
      <c r="A255" s="69"/>
      <c r="B255" s="185" t="s">
        <v>339</v>
      </c>
      <c r="C255" s="27">
        <v>280</v>
      </c>
      <c r="D255" s="27">
        <v>250</v>
      </c>
      <c r="E255" s="448">
        <f t="shared" si="19"/>
        <v>70000</v>
      </c>
      <c r="F255" s="609" t="s">
        <v>685</v>
      </c>
    </row>
    <row r="256" spans="1:6" ht="14.25" hidden="1" customHeight="1">
      <c r="A256" s="69"/>
      <c r="B256" s="368" t="s">
        <v>457</v>
      </c>
      <c r="C256" s="27">
        <v>2</v>
      </c>
      <c r="D256" s="27">
        <v>550</v>
      </c>
      <c r="E256" s="37">
        <f t="shared" si="19"/>
        <v>1100</v>
      </c>
      <c r="F256" s="610"/>
    </row>
    <row r="257" spans="1:6" ht="14.25" hidden="1" customHeight="1">
      <c r="A257" s="69"/>
      <c r="B257" s="368" t="s">
        <v>458</v>
      </c>
      <c r="C257" s="27">
        <v>1</v>
      </c>
      <c r="D257" s="27">
        <v>650</v>
      </c>
      <c r="E257" s="37">
        <f t="shared" si="19"/>
        <v>650</v>
      </c>
      <c r="F257" s="610"/>
    </row>
    <row r="258" spans="1:6" ht="14.25" hidden="1" customHeight="1">
      <c r="A258" s="69"/>
      <c r="B258" s="368" t="s">
        <v>459</v>
      </c>
      <c r="C258" s="27">
        <v>1</v>
      </c>
      <c r="D258" s="27">
        <v>650</v>
      </c>
      <c r="E258" s="37">
        <f t="shared" si="19"/>
        <v>650</v>
      </c>
      <c r="F258" s="610"/>
    </row>
    <row r="259" spans="1:6" ht="14.25" hidden="1" customHeight="1">
      <c r="A259" s="69"/>
      <c r="B259" s="368" t="s">
        <v>460</v>
      </c>
      <c r="C259" s="27">
        <v>1</v>
      </c>
      <c r="D259" s="27">
        <v>650</v>
      </c>
      <c r="E259" s="37">
        <f t="shared" si="19"/>
        <v>650</v>
      </c>
      <c r="F259" s="610"/>
    </row>
    <row r="260" spans="1:6" ht="14.25" hidden="1" customHeight="1">
      <c r="A260" s="69"/>
      <c r="B260" s="368" t="s">
        <v>461</v>
      </c>
      <c r="C260" s="27">
        <v>1</v>
      </c>
      <c r="D260" s="27">
        <v>650</v>
      </c>
      <c r="E260" s="37">
        <f t="shared" si="19"/>
        <v>650</v>
      </c>
      <c r="F260" s="610"/>
    </row>
    <row r="261" spans="1:6" ht="14.25" hidden="1" customHeight="1">
      <c r="A261" s="69"/>
      <c r="B261" s="368" t="s">
        <v>462</v>
      </c>
      <c r="C261" s="27">
        <v>1</v>
      </c>
      <c r="D261" s="27">
        <v>650</v>
      </c>
      <c r="E261" s="37">
        <f t="shared" si="19"/>
        <v>650</v>
      </c>
      <c r="F261" s="610"/>
    </row>
    <row r="262" spans="1:6" ht="14.25" hidden="1" customHeight="1">
      <c r="A262" s="69"/>
      <c r="B262" s="368" t="s">
        <v>463</v>
      </c>
      <c r="C262" s="27">
        <v>1</v>
      </c>
      <c r="D262" s="27">
        <v>650</v>
      </c>
      <c r="E262" s="37">
        <f t="shared" si="19"/>
        <v>650</v>
      </c>
      <c r="F262" s="610"/>
    </row>
    <row r="263" spans="1:6" ht="14.25" hidden="1" customHeight="1">
      <c r="A263" s="69"/>
      <c r="B263" s="368" t="s">
        <v>464</v>
      </c>
      <c r="C263" s="27">
        <v>1</v>
      </c>
      <c r="D263" s="27">
        <v>650</v>
      </c>
      <c r="E263" s="37">
        <f t="shared" si="19"/>
        <v>650</v>
      </c>
      <c r="F263" s="610"/>
    </row>
    <row r="264" spans="1:6" ht="14.25" hidden="1" customHeight="1">
      <c r="A264" s="69"/>
      <c r="B264" s="368" t="s">
        <v>465</v>
      </c>
      <c r="C264" s="27">
        <v>1</v>
      </c>
      <c r="D264" s="27">
        <v>650</v>
      </c>
      <c r="E264" s="37">
        <f t="shared" si="19"/>
        <v>650</v>
      </c>
      <c r="F264" s="610"/>
    </row>
    <row r="265" spans="1:6" ht="14.25" hidden="1" customHeight="1">
      <c r="A265" s="69"/>
      <c r="B265" s="368" t="s">
        <v>466</v>
      </c>
      <c r="C265" s="27">
        <v>1</v>
      </c>
      <c r="D265" s="27">
        <v>650</v>
      </c>
      <c r="E265" s="37">
        <f t="shared" si="19"/>
        <v>650</v>
      </c>
      <c r="F265" s="610"/>
    </row>
    <row r="266" spans="1:6" ht="14.25" hidden="1" customHeight="1">
      <c r="A266" s="69"/>
      <c r="B266" s="368" t="s">
        <v>467</v>
      </c>
      <c r="C266" s="27">
        <v>1</v>
      </c>
      <c r="D266" s="27">
        <v>250</v>
      </c>
      <c r="E266" s="37">
        <f t="shared" si="19"/>
        <v>250</v>
      </c>
      <c r="F266" s="610"/>
    </row>
    <row r="267" spans="1:6" ht="14.25" hidden="1" customHeight="1">
      <c r="A267" s="69"/>
      <c r="B267" s="368" t="s">
        <v>468</v>
      </c>
      <c r="C267" s="27">
        <v>1</v>
      </c>
      <c r="D267" s="27">
        <v>450</v>
      </c>
      <c r="E267" s="37">
        <f t="shared" si="19"/>
        <v>450</v>
      </c>
      <c r="F267" s="610"/>
    </row>
    <row r="268" spans="1:6" ht="14.25" hidden="1" customHeight="1">
      <c r="A268" s="69"/>
      <c r="B268" s="368" t="s">
        <v>469</v>
      </c>
      <c r="C268" s="27">
        <v>1</v>
      </c>
      <c r="D268" s="27">
        <v>2000</v>
      </c>
      <c r="E268" s="37">
        <f t="shared" si="19"/>
        <v>2000</v>
      </c>
      <c r="F268" s="610"/>
    </row>
    <row r="269" spans="1:6" ht="14.25" hidden="1" customHeight="1">
      <c r="A269" s="69"/>
      <c r="B269" s="368" t="s">
        <v>470</v>
      </c>
      <c r="C269" s="27">
        <v>1</v>
      </c>
      <c r="D269" s="27">
        <v>2000</v>
      </c>
      <c r="E269" s="37">
        <f t="shared" si="19"/>
        <v>2000</v>
      </c>
      <c r="F269" s="610"/>
    </row>
    <row r="270" spans="1:6" ht="14.25" hidden="1" customHeight="1">
      <c r="A270" s="69"/>
      <c r="B270" s="368" t="s">
        <v>471</v>
      </c>
      <c r="C270" s="27">
        <v>1</v>
      </c>
      <c r="D270" s="27">
        <v>2000</v>
      </c>
      <c r="E270" s="37">
        <f t="shared" si="19"/>
        <v>2000</v>
      </c>
      <c r="F270" s="610"/>
    </row>
    <row r="271" spans="1:6" ht="14.25" hidden="1" customHeight="1">
      <c r="A271" s="69"/>
      <c r="B271" s="369" t="s">
        <v>472</v>
      </c>
      <c r="C271" s="27">
        <v>1</v>
      </c>
      <c r="D271" s="27">
        <v>650</v>
      </c>
      <c r="E271" s="37">
        <f t="shared" si="19"/>
        <v>650</v>
      </c>
      <c r="F271" s="610"/>
    </row>
    <row r="272" spans="1:6" ht="25.5" hidden="1" customHeight="1">
      <c r="A272" s="69"/>
      <c r="B272" s="195" t="s">
        <v>473</v>
      </c>
      <c r="C272" s="27">
        <v>1</v>
      </c>
      <c r="D272" s="27">
        <v>1500</v>
      </c>
      <c r="E272" s="37">
        <f t="shared" si="19"/>
        <v>1500</v>
      </c>
      <c r="F272" s="610"/>
    </row>
    <row r="273" spans="1:6" ht="25.5" hidden="1" customHeight="1">
      <c r="A273" s="69"/>
      <c r="B273" s="370" t="s">
        <v>474</v>
      </c>
      <c r="C273" s="27">
        <v>1</v>
      </c>
      <c r="D273" s="27">
        <v>3500</v>
      </c>
      <c r="E273" s="37">
        <f t="shared" si="19"/>
        <v>3500</v>
      </c>
      <c r="F273" s="610"/>
    </row>
    <row r="274" spans="1:6" ht="14.25" hidden="1" customHeight="1">
      <c r="A274" s="69"/>
      <c r="B274" s="195" t="s">
        <v>475</v>
      </c>
      <c r="C274" s="27">
        <v>1</v>
      </c>
      <c r="D274" s="27">
        <v>700</v>
      </c>
      <c r="E274" s="37">
        <f t="shared" si="19"/>
        <v>700</v>
      </c>
      <c r="F274" s="610"/>
    </row>
    <row r="275" spans="1:6" ht="25.5" hidden="1" customHeight="1">
      <c r="A275" s="69"/>
      <c r="B275" s="195" t="s">
        <v>476</v>
      </c>
      <c r="C275" s="27">
        <v>1</v>
      </c>
      <c r="D275" s="27">
        <v>1700</v>
      </c>
      <c r="E275" s="37">
        <f t="shared" si="19"/>
        <v>1700</v>
      </c>
      <c r="F275" s="610"/>
    </row>
    <row r="276" spans="1:6" ht="38.25" hidden="1" customHeight="1">
      <c r="A276" s="69"/>
      <c r="B276" s="371" t="s">
        <v>477</v>
      </c>
      <c r="C276" s="27">
        <v>1</v>
      </c>
      <c r="D276" s="27">
        <v>1100</v>
      </c>
      <c r="E276" s="37">
        <f t="shared" si="19"/>
        <v>1100</v>
      </c>
      <c r="F276" s="610"/>
    </row>
    <row r="277" spans="1:6" ht="19.5" customHeight="1">
      <c r="A277" s="102"/>
      <c r="B277" s="187" t="s">
        <v>209</v>
      </c>
      <c r="C277" s="242">
        <v>15</v>
      </c>
      <c r="D277" s="243">
        <v>2500</v>
      </c>
      <c r="E277" s="447">
        <f>C277*D277</f>
        <v>37500</v>
      </c>
      <c r="F277" s="610"/>
    </row>
    <row r="278" spans="1:6" ht="25.5">
      <c r="A278" s="9" t="s">
        <v>56</v>
      </c>
      <c r="B278" s="9"/>
      <c r="C278" s="9"/>
      <c r="D278" s="9"/>
      <c r="E278" s="397">
        <f>E255+E248+E216+E277</f>
        <v>361964.44</v>
      </c>
      <c r="F278" s="439"/>
    </row>
    <row r="279" spans="1:6">
      <c r="A279" s="238"/>
      <c r="B279" s="12" t="s">
        <v>26</v>
      </c>
      <c r="C279" s="12" t="s">
        <v>11</v>
      </c>
      <c r="D279" s="12" t="s">
        <v>9</v>
      </c>
      <c r="E279" s="401">
        <f>E278+E206+E105+E53+E34</f>
        <v>1980593.3599999999</v>
      </c>
      <c r="F279" s="439"/>
    </row>
    <row r="280" spans="1:6">
      <c r="B280" s="438"/>
      <c r="C280" s="438"/>
      <c r="D280" s="438"/>
      <c r="E280" s="438"/>
      <c r="F280" s="439"/>
    </row>
    <row r="281" spans="1:6">
      <c r="B281" s="5"/>
      <c r="C281" s="5"/>
      <c r="D281" s="5"/>
      <c r="E281" s="5"/>
    </row>
    <row r="282" spans="1:6">
      <c r="B282" s="5"/>
      <c r="C282" s="5"/>
      <c r="D282" s="5"/>
      <c r="E282" s="5"/>
    </row>
    <row r="283" spans="1:6">
      <c r="B283" s="5"/>
      <c r="C283" s="5"/>
      <c r="D283" s="5"/>
      <c r="E283" s="5"/>
    </row>
    <row r="284" spans="1:6">
      <c r="B284" s="5"/>
      <c r="C284" s="5"/>
      <c r="D284" s="5"/>
      <c r="E284" s="5"/>
    </row>
    <row r="285" spans="1:6">
      <c r="B285" s="5"/>
      <c r="C285" s="5"/>
      <c r="D285" s="5"/>
      <c r="E285" s="5"/>
    </row>
    <row r="286" spans="1:6">
      <c r="B286" s="5"/>
      <c r="C286" s="5"/>
      <c r="D286" s="5"/>
      <c r="E286" s="5"/>
    </row>
    <row r="287" spans="1:6">
      <c r="B287" s="5"/>
      <c r="C287" s="5"/>
      <c r="D287" s="5"/>
      <c r="E287" s="5"/>
    </row>
    <row r="288" spans="1:6">
      <c r="B288" s="5"/>
      <c r="C288" s="5"/>
      <c r="D288" s="5"/>
      <c r="E288" s="5"/>
    </row>
  </sheetData>
  <mergeCells count="33">
    <mergeCell ref="F236:F237"/>
    <mergeCell ref="F249:F253"/>
    <mergeCell ref="A110:E110"/>
    <mergeCell ref="F255:F277"/>
    <mergeCell ref="F73:F74"/>
    <mergeCell ref="F209:F215"/>
    <mergeCell ref="F158:F159"/>
    <mergeCell ref="F122:F124"/>
    <mergeCell ref="F130:F139"/>
    <mergeCell ref="F164:F170"/>
    <mergeCell ref="F178:F180"/>
    <mergeCell ref="F187:F197"/>
    <mergeCell ref="F112:F113"/>
    <mergeCell ref="F107:F108"/>
    <mergeCell ref="F115:F116"/>
    <mergeCell ref="F182:F186"/>
    <mergeCell ref="F199:F202"/>
    <mergeCell ref="G200:G202"/>
    <mergeCell ref="F217:F223"/>
    <mergeCell ref="F117:F119"/>
    <mergeCell ref="F102:F103"/>
    <mergeCell ref="A1:F1"/>
    <mergeCell ref="A2:F2"/>
    <mergeCell ref="A3:F3"/>
    <mergeCell ref="A4:F4"/>
    <mergeCell ref="A106:E106"/>
    <mergeCell ref="F10:F26"/>
    <mergeCell ref="F35:F36"/>
    <mergeCell ref="F37:F52"/>
    <mergeCell ref="F29:F32"/>
    <mergeCell ref="F66:F68"/>
    <mergeCell ref="F55:F56"/>
    <mergeCell ref="F92:F9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&amp;C27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H40"/>
  <sheetViews>
    <sheetView view="pageBreakPreview" zoomScaleSheetLayoutView="100" workbookViewId="0">
      <selection activeCell="K27" sqref="K27"/>
    </sheetView>
  </sheetViews>
  <sheetFormatPr defaultColWidth="9.140625" defaultRowHeight="14.25"/>
  <cols>
    <col min="1" max="1" width="20.5703125" style="4" customWidth="1"/>
    <col min="2" max="2" width="31" style="4" customWidth="1"/>
    <col min="3" max="3" width="9.7109375" style="4" customWidth="1"/>
    <col min="4" max="4" width="14.140625" style="4" customWidth="1"/>
    <col min="5" max="5" width="14.5703125" style="4" customWidth="1"/>
    <col min="6" max="6" width="19.140625" style="4" customWidth="1"/>
    <col min="7" max="7" width="11.85546875" style="4" bestFit="1" customWidth="1"/>
    <col min="8" max="11" width="9.140625" style="4"/>
    <col min="12" max="12" width="11.140625" style="4" customWidth="1"/>
    <col min="13" max="16384" width="9.140625" style="4"/>
  </cols>
  <sheetData>
    <row r="1" spans="1:8" ht="53.25" customHeight="1">
      <c r="A1" s="556" t="s">
        <v>53</v>
      </c>
      <c r="B1" s="556"/>
      <c r="C1" s="556"/>
      <c r="D1" s="556"/>
      <c r="E1" s="556"/>
      <c r="F1" s="556"/>
    </row>
    <row r="2" spans="1:8" ht="32.25" customHeight="1">
      <c r="A2" s="556" t="s">
        <v>54</v>
      </c>
      <c r="B2" s="556"/>
      <c r="C2" s="556"/>
      <c r="D2" s="556"/>
      <c r="E2" s="556"/>
      <c r="F2" s="556"/>
    </row>
    <row r="3" spans="1:8" ht="21" customHeight="1">
      <c r="A3" s="554" t="s">
        <v>76</v>
      </c>
      <c r="B3" s="554"/>
      <c r="C3" s="554"/>
      <c r="D3" s="554"/>
      <c r="E3" s="554"/>
      <c r="F3" s="554"/>
    </row>
    <row r="4" spans="1:8" ht="31.5" customHeight="1">
      <c r="A4" s="554" t="s">
        <v>234</v>
      </c>
      <c r="B4" s="554"/>
      <c r="C4" s="554"/>
      <c r="D4" s="554"/>
      <c r="E4" s="554"/>
      <c r="F4" s="554"/>
    </row>
    <row r="5" spans="1:8" ht="25.5" customHeight="1">
      <c r="A5" s="23" t="s">
        <v>300</v>
      </c>
      <c r="B5" s="5"/>
      <c r="C5" s="5"/>
      <c r="D5" s="5"/>
      <c r="E5" s="5"/>
      <c r="F5" s="5"/>
    </row>
    <row r="6" spans="1:8" ht="25.5" customHeight="1">
      <c r="A6" s="21" t="s">
        <v>10</v>
      </c>
      <c r="B6" s="21" t="s">
        <v>21</v>
      </c>
      <c r="C6" s="21" t="s">
        <v>44</v>
      </c>
      <c r="D6" s="21" t="s">
        <v>55</v>
      </c>
      <c r="E6" s="21" t="s">
        <v>39</v>
      </c>
      <c r="F6" s="211" t="s">
        <v>238</v>
      </c>
    </row>
    <row r="7" spans="1:8" ht="11.25" customHeight="1">
      <c r="A7" s="7">
        <v>1</v>
      </c>
      <c r="B7" s="21">
        <v>2</v>
      </c>
      <c r="C7" s="21">
        <v>3</v>
      </c>
      <c r="D7" s="21">
        <v>4</v>
      </c>
      <c r="E7" s="21">
        <v>5</v>
      </c>
      <c r="F7" s="228">
        <v>6</v>
      </c>
    </row>
    <row r="8" spans="1:8">
      <c r="A8" s="93" t="s">
        <v>538</v>
      </c>
      <c r="B8" s="160" t="s">
        <v>207</v>
      </c>
      <c r="C8" s="143"/>
      <c r="D8" s="139"/>
      <c r="E8" s="152"/>
      <c r="F8" s="592" t="s">
        <v>322</v>
      </c>
    </row>
    <row r="9" spans="1:8" ht="29.25" customHeight="1">
      <c r="A9" s="93"/>
      <c r="B9" s="54" t="s">
        <v>320</v>
      </c>
      <c r="C9" s="143">
        <v>6</v>
      </c>
      <c r="D9" s="139">
        <v>5000</v>
      </c>
      <c r="E9" s="275">
        <f>C9*D9</f>
        <v>30000</v>
      </c>
      <c r="F9" s="594"/>
    </row>
    <row r="10" spans="1:8" ht="22.5">
      <c r="A10" s="8" t="s">
        <v>56</v>
      </c>
      <c r="B10" s="9"/>
      <c r="C10" s="9"/>
      <c r="D10" s="9"/>
      <c r="E10" s="39">
        <f>E9</f>
        <v>30000</v>
      </c>
      <c r="F10" s="237"/>
    </row>
    <row r="11" spans="1:8">
      <c r="A11" s="93" t="s">
        <v>541</v>
      </c>
      <c r="B11" s="160" t="s">
        <v>207</v>
      </c>
      <c r="C11" s="143"/>
      <c r="D11" s="139"/>
      <c r="E11" s="152"/>
      <c r="F11" s="592" t="s">
        <v>288</v>
      </c>
    </row>
    <row r="12" spans="1:8" ht="21.75" customHeight="1">
      <c r="A12" s="93"/>
      <c r="B12" s="54" t="s">
        <v>208</v>
      </c>
      <c r="C12" s="143">
        <v>200</v>
      </c>
      <c r="D12" s="139">
        <v>335</v>
      </c>
      <c r="E12" s="141">
        <f>C12*D12</f>
        <v>67000</v>
      </c>
      <c r="F12" s="593"/>
      <c r="H12" s="293"/>
    </row>
    <row r="13" spans="1:8" ht="44.25" customHeight="1">
      <c r="A13" s="93"/>
      <c r="B13" s="54" t="s">
        <v>332</v>
      </c>
      <c r="C13" s="143">
        <v>50</v>
      </c>
      <c r="D13" s="139">
        <v>30</v>
      </c>
      <c r="E13" s="141">
        <f>C13*D13</f>
        <v>1500</v>
      </c>
      <c r="F13" s="594"/>
    </row>
    <row r="14" spans="1:8" ht="22.5">
      <c r="A14" s="8" t="s">
        <v>56</v>
      </c>
      <c r="B14" s="9"/>
      <c r="C14" s="9"/>
      <c r="D14" s="9"/>
      <c r="E14" s="39">
        <f>E12+E13</f>
        <v>68500</v>
      </c>
      <c r="F14" s="237"/>
    </row>
    <row r="15" spans="1:8">
      <c r="A15" s="93" t="s">
        <v>542</v>
      </c>
      <c r="B15" s="160" t="s">
        <v>207</v>
      </c>
      <c r="C15" s="143"/>
      <c r="D15" s="139"/>
      <c r="E15" s="152"/>
      <c r="F15" s="592" t="s">
        <v>322</v>
      </c>
    </row>
    <row r="16" spans="1:8" ht="15.75" customHeight="1">
      <c r="A16" s="93"/>
      <c r="B16" s="54" t="s">
        <v>320</v>
      </c>
      <c r="C16" s="143">
        <v>50</v>
      </c>
      <c r="D16" s="139">
        <v>3000</v>
      </c>
      <c r="E16" s="275">
        <f>C16*D16</f>
        <v>150000</v>
      </c>
      <c r="F16" s="593"/>
    </row>
    <row r="17" spans="1:8" ht="14.25" customHeight="1">
      <c r="A17" s="93"/>
      <c r="B17" s="54" t="s">
        <v>634</v>
      </c>
      <c r="C17" s="143">
        <v>30</v>
      </c>
      <c r="D17" s="139">
        <v>1600</v>
      </c>
      <c r="E17" s="275">
        <f>C17*D17</f>
        <v>48000</v>
      </c>
      <c r="F17" s="593"/>
    </row>
    <row r="18" spans="1:8" ht="16.5" customHeight="1">
      <c r="A18" s="93"/>
      <c r="B18" s="54" t="s">
        <v>635</v>
      </c>
      <c r="C18" s="143">
        <v>100</v>
      </c>
      <c r="D18" s="139">
        <v>16</v>
      </c>
      <c r="E18" s="275">
        <f>C18*D18</f>
        <v>1600</v>
      </c>
      <c r="F18" s="593"/>
    </row>
    <row r="19" spans="1:8" ht="16.5" customHeight="1">
      <c r="A19" s="93"/>
      <c r="B19" s="54" t="s">
        <v>636</v>
      </c>
      <c r="C19" s="143">
        <v>15</v>
      </c>
      <c r="D19" s="139">
        <v>120</v>
      </c>
      <c r="E19" s="275">
        <f>C19*D19</f>
        <v>1800</v>
      </c>
      <c r="F19" s="594"/>
    </row>
    <row r="20" spans="1:8" ht="22.5">
      <c r="A20" s="8" t="s">
        <v>56</v>
      </c>
      <c r="B20" s="9"/>
      <c r="C20" s="9"/>
      <c r="D20" s="9"/>
      <c r="E20" s="39">
        <f>SUM(E16:E19)</f>
        <v>201400</v>
      </c>
      <c r="F20" s="237"/>
    </row>
    <row r="21" spans="1:8" ht="13.5" customHeight="1">
      <c r="A21" s="93" t="s">
        <v>543</v>
      </c>
      <c r="B21" s="160" t="s">
        <v>207</v>
      </c>
      <c r="C21" s="143"/>
      <c r="D21" s="139"/>
      <c r="E21" s="152">
        <f>E27+E26</f>
        <v>53986</v>
      </c>
      <c r="F21" s="578" t="s">
        <v>451</v>
      </c>
    </row>
    <row r="22" spans="1:8" ht="2.25" hidden="1" customHeight="1">
      <c r="A22" s="93"/>
      <c r="B22" s="54" t="s">
        <v>208</v>
      </c>
      <c r="C22" s="143">
        <v>30</v>
      </c>
      <c r="D22" s="139">
        <v>373.33</v>
      </c>
      <c r="E22" s="141">
        <v>11200</v>
      </c>
      <c r="F22" s="614"/>
      <c r="H22" s="293"/>
    </row>
    <row r="23" spans="1:8" ht="21.75" hidden="1" customHeight="1">
      <c r="A23" s="93"/>
      <c r="B23" s="54" t="s">
        <v>449</v>
      </c>
      <c r="C23" s="143">
        <v>10</v>
      </c>
      <c r="D23" s="139">
        <v>55</v>
      </c>
      <c r="E23" s="141">
        <v>550</v>
      </c>
      <c r="F23" s="614"/>
      <c r="H23" s="293"/>
    </row>
    <row r="24" spans="1:8" ht="21.75" hidden="1" customHeight="1">
      <c r="A24" s="93"/>
      <c r="B24" s="54" t="s">
        <v>450</v>
      </c>
      <c r="C24" s="143">
        <v>5</v>
      </c>
      <c r="D24" s="139">
        <v>50</v>
      </c>
      <c r="E24" s="141">
        <v>250</v>
      </c>
      <c r="F24" s="614"/>
      <c r="H24" s="293"/>
    </row>
    <row r="25" spans="1:8" ht="21.75" hidden="1" customHeight="1">
      <c r="A25" s="93"/>
      <c r="B25" s="54" t="s">
        <v>332</v>
      </c>
      <c r="C25" s="143">
        <v>28</v>
      </c>
      <c r="D25" s="139">
        <v>52.14</v>
      </c>
      <c r="E25" s="141">
        <v>1460</v>
      </c>
      <c r="F25" s="614"/>
    </row>
    <row r="26" spans="1:8" ht="21.75" customHeight="1">
      <c r="A26" s="93"/>
      <c r="B26" s="54" t="s">
        <v>208</v>
      </c>
      <c r="C26" s="143">
        <v>50</v>
      </c>
      <c r="D26" s="139">
        <v>949.72</v>
      </c>
      <c r="E26" s="141">
        <f>C26*D26</f>
        <v>47486</v>
      </c>
      <c r="F26" s="614"/>
      <c r="H26" s="293"/>
    </row>
    <row r="27" spans="1:8" ht="21.75" customHeight="1">
      <c r="A27" s="93"/>
      <c r="B27" s="54" t="s">
        <v>332</v>
      </c>
      <c r="C27" s="143">
        <v>50</v>
      </c>
      <c r="D27" s="139">
        <v>130</v>
      </c>
      <c r="E27" s="141">
        <f>C27*D27</f>
        <v>6500</v>
      </c>
      <c r="F27" s="614"/>
      <c r="H27" s="293"/>
    </row>
    <row r="28" spans="1:8" ht="22.5">
      <c r="A28" s="8" t="s">
        <v>56</v>
      </c>
      <c r="B28" s="9"/>
      <c r="C28" s="9"/>
      <c r="D28" s="9"/>
      <c r="E28" s="39">
        <f>E21</f>
        <v>53986</v>
      </c>
      <c r="F28" s="613"/>
    </row>
    <row r="29" spans="1:8">
      <c r="A29" s="6"/>
      <c r="B29" s="10" t="s">
        <v>26</v>
      </c>
      <c r="C29" s="12" t="s">
        <v>11</v>
      </c>
      <c r="D29" s="12" t="s">
        <v>9</v>
      </c>
      <c r="E29" s="41">
        <f>E28+E20+E14+E10</f>
        <v>353886</v>
      </c>
      <c r="F29" s="237"/>
    </row>
    <row r="30" spans="1:8">
      <c r="B30" s="5"/>
      <c r="C30" s="5"/>
      <c r="D30" s="5"/>
      <c r="E30" s="5"/>
    </row>
    <row r="31" spans="1:8">
      <c r="B31" s="5"/>
      <c r="C31" s="5"/>
      <c r="D31" s="5"/>
      <c r="E31" s="5"/>
    </row>
    <row r="32" spans="1:8">
      <c r="B32" s="5"/>
      <c r="C32" s="5"/>
      <c r="D32" s="5"/>
      <c r="E32" s="5"/>
    </row>
    <row r="33" spans="2:7">
      <c r="B33" s="5"/>
      <c r="C33" s="5"/>
      <c r="D33" s="5"/>
      <c r="E33" s="5"/>
    </row>
    <row r="34" spans="2:7">
      <c r="B34" s="5"/>
      <c r="C34" s="5"/>
      <c r="D34" s="5"/>
      <c r="E34" s="5"/>
    </row>
    <row r="35" spans="2:7">
      <c r="B35" s="5"/>
      <c r="C35" s="5"/>
      <c r="D35" s="5"/>
      <c r="E35" s="5"/>
    </row>
    <row r="36" spans="2:7">
      <c r="B36" s="5"/>
      <c r="C36" s="5"/>
      <c r="D36" s="5"/>
      <c r="E36" s="5"/>
    </row>
    <row r="37" spans="2:7">
      <c r="B37" s="5"/>
      <c r="C37" s="5"/>
      <c r="D37" s="5"/>
      <c r="E37" s="5"/>
    </row>
    <row r="38" spans="2:7">
      <c r="B38" s="5"/>
      <c r="C38" s="5"/>
      <c r="D38" s="5"/>
      <c r="E38" s="5"/>
    </row>
    <row r="40" spans="2:7">
      <c r="G40" s="305"/>
    </row>
  </sheetData>
  <mergeCells count="8">
    <mergeCell ref="F21:F28"/>
    <mergeCell ref="F15:F19"/>
    <mergeCell ref="A1:F1"/>
    <mergeCell ref="A2:F2"/>
    <mergeCell ref="A3:F3"/>
    <mergeCell ref="A4:F4"/>
    <mergeCell ref="F11:F13"/>
    <mergeCell ref="F8:F9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&amp;C25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R42"/>
  <sheetViews>
    <sheetView tabSelected="1" view="pageBreakPreview" topLeftCell="A24" zoomScaleSheetLayoutView="100" workbookViewId="0">
      <selection activeCell="T21" sqref="T21"/>
    </sheetView>
  </sheetViews>
  <sheetFormatPr defaultColWidth="9.140625" defaultRowHeight="14.25"/>
  <cols>
    <col min="1" max="1" width="21" style="4" customWidth="1"/>
    <col min="2" max="2" width="18.28515625" style="4" customWidth="1"/>
    <col min="3" max="3" width="7.140625" style="4" customWidth="1"/>
    <col min="4" max="4" width="9.7109375" style="4" customWidth="1"/>
    <col min="5" max="5" width="12.140625" style="4" customWidth="1"/>
    <col min="6" max="6" width="41.28515625" style="4" customWidth="1"/>
    <col min="7" max="9" width="0" style="4" hidden="1" customWidth="1"/>
    <col min="10" max="10" width="11.85546875" style="4" hidden="1" customWidth="1"/>
    <col min="11" max="11" width="9.5703125" style="4" hidden="1" customWidth="1"/>
    <col min="12" max="16" width="9.140625" style="4" hidden="1" customWidth="1"/>
    <col min="17" max="17" width="9.140625" style="4"/>
    <col min="18" max="18" width="11.85546875" style="4" bestFit="1" customWidth="1"/>
    <col min="19" max="21" width="9.140625" style="4"/>
    <col min="22" max="22" width="9.140625" style="4" customWidth="1"/>
    <col min="23" max="16384" width="9.140625" style="4"/>
  </cols>
  <sheetData>
    <row r="1" spans="1:18">
      <c r="A1" s="556" t="s">
        <v>53</v>
      </c>
      <c r="B1" s="556"/>
      <c r="C1" s="556"/>
      <c r="D1" s="556"/>
      <c r="E1" s="556"/>
      <c r="F1" s="556"/>
    </row>
    <row r="2" spans="1:18" ht="15" customHeight="1">
      <c r="A2" s="556" t="s">
        <v>54</v>
      </c>
      <c r="B2" s="556"/>
      <c r="C2" s="556"/>
      <c r="D2" s="556"/>
      <c r="E2" s="556"/>
      <c r="F2" s="556"/>
    </row>
    <row r="3" spans="1:18">
      <c r="A3" s="554" t="s">
        <v>76</v>
      </c>
      <c r="B3" s="554"/>
      <c r="C3" s="554"/>
      <c r="D3" s="554"/>
      <c r="E3" s="554"/>
      <c r="F3" s="554"/>
    </row>
    <row r="4" spans="1:18" ht="30" customHeight="1">
      <c r="A4" s="554" t="s">
        <v>67</v>
      </c>
      <c r="B4" s="554"/>
      <c r="C4" s="554"/>
      <c r="D4" s="554"/>
      <c r="E4" s="554"/>
      <c r="F4" s="554"/>
    </row>
    <row r="5" spans="1:18">
      <c r="A5" s="23" t="s">
        <v>147</v>
      </c>
      <c r="B5" s="5"/>
      <c r="C5" s="5"/>
      <c r="D5" s="5"/>
      <c r="E5" s="5"/>
      <c r="F5" s="5"/>
    </row>
    <row r="6" spans="1:18" ht="38.25">
      <c r="A6" s="21" t="s">
        <v>10</v>
      </c>
      <c r="B6" s="21" t="s">
        <v>21</v>
      </c>
      <c r="C6" s="21" t="s">
        <v>44</v>
      </c>
      <c r="D6" s="21" t="s">
        <v>55</v>
      </c>
      <c r="E6" s="21" t="s">
        <v>39</v>
      </c>
      <c r="F6" s="170" t="s">
        <v>238</v>
      </c>
    </row>
    <row r="7" spans="1:18">
      <c r="A7" s="7">
        <v>1</v>
      </c>
      <c r="B7" s="21">
        <v>2</v>
      </c>
      <c r="C7" s="21">
        <v>3</v>
      </c>
      <c r="D7" s="21">
        <v>4</v>
      </c>
      <c r="E7" s="21">
        <v>5</v>
      </c>
      <c r="F7" s="224">
        <v>6</v>
      </c>
    </row>
    <row r="8" spans="1:18" ht="15.75" customHeight="1">
      <c r="A8" s="386" t="s">
        <v>571</v>
      </c>
      <c r="B8" s="256" t="s">
        <v>580</v>
      </c>
      <c r="C8" s="501">
        <v>1</v>
      </c>
      <c r="D8" s="502">
        <v>30000</v>
      </c>
      <c r="E8" s="194">
        <f>D8*C8</f>
        <v>30000</v>
      </c>
      <c r="F8" s="196" t="s">
        <v>638</v>
      </c>
    </row>
    <row r="9" spans="1:18" ht="18.75" customHeight="1">
      <c r="A9" s="386"/>
      <c r="B9" s="256" t="s">
        <v>694</v>
      </c>
      <c r="C9" s="501">
        <v>2</v>
      </c>
      <c r="D9" s="502">
        <v>6000</v>
      </c>
      <c r="E9" s="194">
        <f>D9*C9</f>
        <v>12000</v>
      </c>
      <c r="F9" s="196" t="s">
        <v>638</v>
      </c>
    </row>
    <row r="10" spans="1:18" ht="22.5">
      <c r="A10" s="8" t="s">
        <v>56</v>
      </c>
      <c r="B10" s="9"/>
      <c r="C10" s="503"/>
      <c r="D10" s="503"/>
      <c r="E10" s="504">
        <f>SUM(E8:E9)</f>
        <v>42000</v>
      </c>
      <c r="F10" s="170"/>
    </row>
    <row r="11" spans="1:18" ht="18" customHeight="1">
      <c r="A11" s="386" t="s">
        <v>547</v>
      </c>
      <c r="B11" s="256" t="s">
        <v>353</v>
      </c>
      <c r="C11" s="501">
        <v>3000</v>
      </c>
      <c r="D11" s="502">
        <v>976.9</v>
      </c>
      <c r="E11" s="194">
        <f>C11*D11</f>
        <v>2930700</v>
      </c>
      <c r="F11" s="415" t="s">
        <v>488</v>
      </c>
      <c r="J11" s="305"/>
    </row>
    <row r="12" spans="1:18" ht="18" customHeight="1">
      <c r="A12" s="386"/>
      <c r="B12" s="256" t="s">
        <v>606</v>
      </c>
      <c r="C12" s="501">
        <v>3</v>
      </c>
      <c r="D12" s="502">
        <v>65000</v>
      </c>
      <c r="E12" s="194">
        <f>C12*D12</f>
        <v>195000</v>
      </c>
      <c r="F12" s="415" t="s">
        <v>488</v>
      </c>
      <c r="J12" s="305"/>
    </row>
    <row r="13" spans="1:18" ht="18" customHeight="1">
      <c r="A13" s="386"/>
      <c r="B13" s="256" t="s">
        <v>607</v>
      </c>
      <c r="C13" s="501">
        <v>3</v>
      </c>
      <c r="D13" s="502">
        <v>45000</v>
      </c>
      <c r="E13" s="194">
        <f>C13*D13</f>
        <v>135000</v>
      </c>
      <c r="F13" s="415" t="s">
        <v>488</v>
      </c>
      <c r="J13" s="305"/>
      <c r="R13" s="641"/>
    </row>
    <row r="14" spans="1:18" ht="22.5">
      <c r="A14" s="8" t="s">
        <v>56</v>
      </c>
      <c r="B14" s="9"/>
      <c r="C14" s="503"/>
      <c r="D14" s="503"/>
      <c r="E14" s="504">
        <f>E11+E12+E13</f>
        <v>3260700</v>
      </c>
      <c r="F14" s="170"/>
      <c r="R14" s="305"/>
    </row>
    <row r="15" spans="1:18" ht="80.25" customHeight="1">
      <c r="A15" s="140" t="s">
        <v>548</v>
      </c>
      <c r="B15" s="54" t="s">
        <v>748</v>
      </c>
      <c r="C15" s="189">
        <v>5</v>
      </c>
      <c r="D15" s="189">
        <v>1200</v>
      </c>
      <c r="E15" s="275">
        <f t="shared" ref="E15:E28" si="0">C15*D15</f>
        <v>6000</v>
      </c>
      <c r="F15" s="207" t="s">
        <v>282</v>
      </c>
    </row>
    <row r="16" spans="1:18" ht="39" customHeight="1">
      <c r="A16" s="93"/>
      <c r="B16" s="80" t="s">
        <v>350</v>
      </c>
      <c r="C16" s="505">
        <v>1</v>
      </c>
      <c r="D16" s="312">
        <v>80000</v>
      </c>
      <c r="E16" s="123">
        <f t="shared" si="0"/>
        <v>80000</v>
      </c>
      <c r="F16" s="196" t="s">
        <v>730</v>
      </c>
      <c r="G16" s="208"/>
      <c r="K16" s="305"/>
    </row>
    <row r="17" spans="1:11" ht="18" customHeight="1">
      <c r="A17" s="93"/>
      <c r="B17" s="80" t="s">
        <v>531</v>
      </c>
      <c r="C17" s="505">
        <v>4</v>
      </c>
      <c r="D17" s="312">
        <v>7000</v>
      </c>
      <c r="E17" s="123">
        <f t="shared" si="0"/>
        <v>28000</v>
      </c>
      <c r="F17" s="196" t="s">
        <v>729</v>
      </c>
      <c r="G17" s="208"/>
    </row>
    <row r="18" spans="1:11" ht="33" customHeight="1">
      <c r="A18" s="93"/>
      <c r="B18" s="80" t="s">
        <v>637</v>
      </c>
      <c r="C18" s="505">
        <v>80</v>
      </c>
      <c r="D18" s="312">
        <v>4700</v>
      </c>
      <c r="E18" s="123">
        <f t="shared" ref="E18:J27" si="1">C18*D18</f>
        <v>376000</v>
      </c>
      <c r="F18" s="196" t="s">
        <v>681</v>
      </c>
      <c r="G18" s="208"/>
    </row>
    <row r="19" spans="1:11" ht="24" customHeight="1">
      <c r="A19" s="93"/>
      <c r="B19" s="80" t="s">
        <v>580</v>
      </c>
      <c r="C19" s="505">
        <v>2</v>
      </c>
      <c r="D19" s="312">
        <v>30000</v>
      </c>
      <c r="E19" s="123">
        <f t="shared" si="1"/>
        <v>60000</v>
      </c>
      <c r="F19" s="196" t="s">
        <v>640</v>
      </c>
      <c r="G19" s="208"/>
    </row>
    <row r="20" spans="1:11" ht="51.75" customHeight="1">
      <c r="A20" s="93"/>
      <c r="B20" s="80" t="s">
        <v>696</v>
      </c>
      <c r="C20" s="505">
        <v>1</v>
      </c>
      <c r="D20" s="312">
        <v>54490</v>
      </c>
      <c r="E20" s="123">
        <f t="shared" ref="E20:E21" si="2">C20*D20</f>
        <v>54490</v>
      </c>
      <c r="F20" s="196" t="s">
        <v>698</v>
      </c>
      <c r="G20" s="208"/>
    </row>
    <row r="21" spans="1:11" ht="106.5" customHeight="1">
      <c r="A21" s="93"/>
      <c r="B21" s="100" t="s">
        <v>697</v>
      </c>
      <c r="C21" s="505">
        <v>1</v>
      </c>
      <c r="D21" s="312">
        <v>35510</v>
      </c>
      <c r="E21" s="123">
        <f t="shared" si="2"/>
        <v>35510</v>
      </c>
      <c r="F21" s="196" t="s">
        <v>700</v>
      </c>
      <c r="G21" s="80" t="s">
        <v>639</v>
      </c>
      <c r="H21" s="379">
        <v>1</v>
      </c>
      <c r="I21" s="380">
        <v>90000</v>
      </c>
      <c r="J21" s="381">
        <f t="shared" si="1"/>
        <v>90000</v>
      </c>
      <c r="K21" s="196" t="s">
        <v>638</v>
      </c>
    </row>
    <row r="22" spans="1:11" ht="30.75" customHeight="1">
      <c r="A22" s="93"/>
      <c r="B22" s="80" t="s">
        <v>641</v>
      </c>
      <c r="C22" s="505">
        <v>1</v>
      </c>
      <c r="D22" s="312">
        <v>30000</v>
      </c>
      <c r="E22" s="123">
        <f t="shared" si="1"/>
        <v>30000</v>
      </c>
      <c r="F22" s="196" t="s">
        <v>736</v>
      </c>
      <c r="G22" s="208"/>
    </row>
    <row r="23" spans="1:11" ht="17.25" customHeight="1">
      <c r="A23" s="93"/>
      <c r="B23" s="80" t="s">
        <v>680</v>
      </c>
      <c r="C23" s="505">
        <v>4</v>
      </c>
      <c r="D23" s="312">
        <v>15000</v>
      </c>
      <c r="E23" s="123">
        <f t="shared" si="1"/>
        <v>60000</v>
      </c>
      <c r="F23" s="196" t="s">
        <v>638</v>
      </c>
      <c r="G23" s="208"/>
    </row>
    <row r="24" spans="1:11" ht="20.25" customHeight="1">
      <c r="A24" s="93"/>
      <c r="B24" s="80" t="s">
        <v>642</v>
      </c>
      <c r="C24" s="505">
        <v>1</v>
      </c>
      <c r="D24" s="312">
        <v>10000</v>
      </c>
      <c r="E24" s="123">
        <f t="shared" si="1"/>
        <v>10000</v>
      </c>
      <c r="F24" s="196" t="s">
        <v>638</v>
      </c>
      <c r="G24" s="208"/>
    </row>
    <row r="25" spans="1:11" ht="17.25" customHeight="1">
      <c r="A25" s="93"/>
      <c r="B25" s="80" t="s">
        <v>664</v>
      </c>
      <c r="C25" s="505">
        <v>1</v>
      </c>
      <c r="D25" s="312">
        <v>35000</v>
      </c>
      <c r="E25" s="123">
        <f t="shared" si="1"/>
        <v>35000</v>
      </c>
      <c r="F25" s="196" t="s">
        <v>638</v>
      </c>
      <c r="G25" s="208"/>
    </row>
    <row r="26" spans="1:11" ht="16.5" customHeight="1">
      <c r="A26" s="93"/>
      <c r="B26" s="80" t="s">
        <v>677</v>
      </c>
      <c r="C26" s="505">
        <v>1</v>
      </c>
      <c r="D26" s="312">
        <v>5000</v>
      </c>
      <c r="E26" s="123">
        <f t="shared" si="1"/>
        <v>5000</v>
      </c>
      <c r="F26" s="196" t="s">
        <v>638</v>
      </c>
      <c r="G26" s="208"/>
    </row>
    <row r="27" spans="1:11" ht="15.75" customHeight="1">
      <c r="A27" s="93"/>
      <c r="B27" s="80" t="s">
        <v>678</v>
      </c>
      <c r="C27" s="505">
        <v>1</v>
      </c>
      <c r="D27" s="312">
        <v>3500</v>
      </c>
      <c r="E27" s="123">
        <f t="shared" si="1"/>
        <v>3500</v>
      </c>
      <c r="F27" s="196" t="s">
        <v>638</v>
      </c>
      <c r="G27" s="208"/>
    </row>
    <row r="28" spans="1:11" ht="29.25" customHeight="1">
      <c r="A28" s="93"/>
      <c r="B28" s="80" t="s">
        <v>679</v>
      </c>
      <c r="C28" s="505">
        <v>2</v>
      </c>
      <c r="D28" s="312">
        <v>7500</v>
      </c>
      <c r="E28" s="123">
        <f t="shared" si="0"/>
        <v>15000</v>
      </c>
      <c r="F28" s="196" t="s">
        <v>638</v>
      </c>
      <c r="G28" s="208"/>
    </row>
    <row r="29" spans="1:11" ht="22.5">
      <c r="A29" s="8" t="s">
        <v>56</v>
      </c>
      <c r="B29" s="9"/>
      <c r="C29" s="503"/>
      <c r="D29" s="503"/>
      <c r="E29" s="504">
        <f>SUM(E15:E28)</f>
        <v>798500</v>
      </c>
      <c r="F29" s="6"/>
    </row>
    <row r="30" spans="1:11" s="165" customFormat="1" ht="28.5" customHeight="1">
      <c r="A30" s="296" t="s">
        <v>549</v>
      </c>
      <c r="B30" s="310" t="s">
        <v>599</v>
      </c>
      <c r="C30" s="311">
        <v>15</v>
      </c>
      <c r="D30" s="312">
        <v>5500</v>
      </c>
      <c r="E30" s="123">
        <f t="shared" ref="E30" si="3">D30*C30</f>
        <v>82500</v>
      </c>
      <c r="F30" s="578" t="s">
        <v>454</v>
      </c>
    </row>
    <row r="31" spans="1:11" s="165" customFormat="1" ht="17.25" customHeight="1">
      <c r="A31" s="296" t="s">
        <v>549</v>
      </c>
      <c r="B31" s="310" t="s">
        <v>597</v>
      </c>
      <c r="C31" s="311">
        <v>1</v>
      </c>
      <c r="D31" s="312">
        <v>217500</v>
      </c>
      <c r="E31" s="123">
        <f t="shared" ref="E31" si="4">D31*C31</f>
        <v>217500</v>
      </c>
      <c r="F31" s="596"/>
    </row>
    <row r="32" spans="1:11" ht="22.5">
      <c r="A32" s="8" t="s">
        <v>56</v>
      </c>
      <c r="B32" s="9"/>
      <c r="C32" s="503"/>
      <c r="D32" s="503"/>
      <c r="E32" s="504">
        <f>SUM(E30:E31)</f>
        <v>300000</v>
      </c>
      <c r="F32" s="170"/>
    </row>
    <row r="33" spans="1:6" ht="14.25" customHeight="1">
      <c r="A33" s="6"/>
      <c r="B33" s="10" t="s">
        <v>26</v>
      </c>
      <c r="C33" s="506" t="s">
        <v>11</v>
      </c>
      <c r="D33" s="506" t="s">
        <v>9</v>
      </c>
      <c r="E33" s="507">
        <f>E32+E29+E14+E10</f>
        <v>4401200</v>
      </c>
      <c r="F33" s="385"/>
    </row>
    <row r="34" spans="1:6" ht="14.25" customHeight="1">
      <c r="B34" s="5"/>
      <c r="C34" s="5"/>
      <c r="D34" s="5"/>
      <c r="E34" s="5"/>
      <c r="F34" s="305"/>
    </row>
    <row r="35" spans="1:6" ht="14.25" customHeight="1">
      <c r="B35" s="5"/>
      <c r="C35" s="5"/>
      <c r="D35" s="5"/>
      <c r="E35" s="5"/>
    </row>
    <row r="36" spans="1:6">
      <c r="B36" s="5"/>
      <c r="C36" s="5"/>
      <c r="D36" s="5"/>
      <c r="E36" s="5"/>
    </row>
    <row r="37" spans="1:6">
      <c r="B37" s="5"/>
      <c r="C37" s="5"/>
      <c r="D37" s="5"/>
      <c r="E37" s="5"/>
    </row>
    <row r="38" spans="1:6">
      <c r="B38" s="5"/>
      <c r="C38" s="5"/>
      <c r="D38" s="5"/>
      <c r="E38" s="5"/>
    </row>
    <row r="39" spans="1:6">
      <c r="B39" s="5"/>
      <c r="C39" s="5"/>
      <c r="D39" s="5"/>
      <c r="E39" s="5"/>
    </row>
    <row r="40" spans="1:6">
      <c r="B40" s="5"/>
      <c r="C40" s="5"/>
      <c r="D40" s="5"/>
      <c r="E40" s="5"/>
    </row>
    <row r="41" spans="1:6">
      <c r="B41" s="5"/>
      <c r="C41" s="5"/>
      <c r="D41" s="5"/>
      <c r="E41" s="5"/>
    </row>
    <row r="42" spans="1:6">
      <c r="B42" s="5"/>
      <c r="C42" s="5"/>
      <c r="D42" s="5"/>
      <c r="E42" s="5"/>
    </row>
  </sheetData>
  <mergeCells count="5">
    <mergeCell ref="A2:F2"/>
    <mergeCell ref="A3:F3"/>
    <mergeCell ref="A1:F1"/>
    <mergeCell ref="A4:F4"/>
    <mergeCell ref="F30:F31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L39"/>
  <sheetViews>
    <sheetView view="pageBreakPreview" zoomScaleSheetLayoutView="100" workbookViewId="0">
      <selection activeCell="G37" sqref="G37"/>
    </sheetView>
  </sheetViews>
  <sheetFormatPr defaultColWidth="9.140625" defaultRowHeight="14.25"/>
  <cols>
    <col min="1" max="1" width="3" style="4" customWidth="1"/>
    <col min="2" max="2" width="22.28515625" style="4" customWidth="1"/>
    <col min="3" max="3" width="35.5703125" style="4" customWidth="1"/>
    <col min="4" max="4" width="15.7109375" style="4" customWidth="1"/>
    <col min="5" max="5" width="15.42578125" style="4" customWidth="1"/>
    <col min="6" max="6" width="15.7109375" style="4" customWidth="1"/>
    <col min="7" max="7" width="18.7109375" style="4" customWidth="1"/>
    <col min="8" max="8" width="12.42578125" style="166" customWidth="1"/>
    <col min="9" max="9" width="11.85546875" style="166" customWidth="1"/>
    <col min="10" max="11" width="15.85546875" style="4" hidden="1" customWidth="1"/>
    <col min="12" max="12" width="0" style="4" hidden="1" customWidth="1"/>
    <col min="13" max="16384" width="9.140625" style="4"/>
  </cols>
  <sheetData>
    <row r="2" spans="1:12">
      <c r="A2" s="534" t="s">
        <v>19</v>
      </c>
      <c r="B2" s="534"/>
      <c r="C2" s="534"/>
      <c r="D2" s="534"/>
      <c r="E2" s="534"/>
      <c r="F2" s="534"/>
      <c r="G2" s="534"/>
      <c r="H2" s="20"/>
      <c r="I2" s="20"/>
    </row>
    <row r="3" spans="1:12">
      <c r="A3" s="534" t="s">
        <v>20</v>
      </c>
      <c r="B3" s="534"/>
      <c r="C3" s="534"/>
      <c r="D3" s="534"/>
      <c r="E3" s="534"/>
      <c r="F3" s="534"/>
      <c r="G3" s="534"/>
      <c r="H3" s="20"/>
      <c r="I3" s="20"/>
    </row>
    <row r="4" spans="1:12" ht="24" customHeight="1">
      <c r="A4" s="247"/>
      <c r="B4" s="549" t="s">
        <v>77</v>
      </c>
      <c r="C4" s="550"/>
      <c r="D4" s="550"/>
      <c r="E4" s="550"/>
      <c r="F4" s="550"/>
      <c r="G4" s="550"/>
      <c r="H4" s="4"/>
      <c r="I4" s="4"/>
    </row>
    <row r="5" spans="1:12">
      <c r="A5" s="548" t="s">
        <v>304</v>
      </c>
      <c r="B5" s="548"/>
      <c r="C5" s="548"/>
      <c r="D5" s="548"/>
      <c r="E5" s="548"/>
      <c r="F5" s="548"/>
      <c r="G5" s="548"/>
      <c r="H5" s="548"/>
      <c r="I5" s="548"/>
      <c r="J5" s="548"/>
      <c r="K5" s="548"/>
      <c r="L5" s="548"/>
    </row>
    <row r="6" spans="1:12">
      <c r="A6" s="20"/>
      <c r="B6" s="535" t="s">
        <v>71</v>
      </c>
      <c r="C6" s="535"/>
      <c r="D6" s="535"/>
      <c r="E6" s="20"/>
      <c r="F6" s="20"/>
      <c r="G6" s="20"/>
      <c r="H6" s="20"/>
      <c r="I6" s="20"/>
    </row>
    <row r="7" spans="1:12">
      <c r="B7" s="2"/>
      <c r="H7" s="167"/>
      <c r="I7" s="167"/>
    </row>
    <row r="8" spans="1:12" ht="63.75">
      <c r="B8" s="21" t="s">
        <v>10</v>
      </c>
      <c r="C8" s="21" t="s">
        <v>21</v>
      </c>
      <c r="D8" s="21" t="s">
        <v>22</v>
      </c>
      <c r="E8" s="21" t="s">
        <v>23</v>
      </c>
      <c r="F8" s="21" t="s">
        <v>24</v>
      </c>
      <c r="G8" s="21" t="s">
        <v>25</v>
      </c>
      <c r="H8" s="546" t="s">
        <v>238</v>
      </c>
      <c r="I8" s="547"/>
    </row>
    <row r="9" spans="1:12" ht="15">
      <c r="B9" s="7">
        <v>1</v>
      </c>
      <c r="C9" s="21">
        <v>2</v>
      </c>
      <c r="D9" s="21">
        <v>3</v>
      </c>
      <c r="E9" s="21">
        <v>4</v>
      </c>
      <c r="F9" s="21">
        <v>5</v>
      </c>
      <c r="G9" s="21">
        <v>6</v>
      </c>
      <c r="H9" s="546">
        <v>7</v>
      </c>
      <c r="I9" s="547"/>
    </row>
    <row r="10" spans="1:12" ht="25.5">
      <c r="B10" s="278" t="s">
        <v>539</v>
      </c>
      <c r="C10" s="24" t="s">
        <v>70</v>
      </c>
      <c r="D10" s="24">
        <v>100</v>
      </c>
      <c r="E10" s="24">
        <v>4</v>
      </c>
      <c r="F10" s="24">
        <v>5</v>
      </c>
      <c r="G10" s="24">
        <f>D10*E10*F10</f>
        <v>2000</v>
      </c>
      <c r="H10" s="527" t="s">
        <v>239</v>
      </c>
      <c r="I10" s="539"/>
    </row>
    <row r="11" spans="1:12" ht="22.5">
      <c r="B11" s="8" t="s">
        <v>56</v>
      </c>
      <c r="C11" s="9"/>
      <c r="D11" s="9"/>
      <c r="E11" s="9"/>
      <c r="F11" s="9"/>
      <c r="G11" s="9">
        <f>G10</f>
        <v>2000</v>
      </c>
      <c r="H11" s="540"/>
      <c r="I11" s="541"/>
    </row>
    <row r="12" spans="1:12" ht="25.5">
      <c r="B12" s="278" t="s">
        <v>541</v>
      </c>
      <c r="C12" s="24" t="s">
        <v>70</v>
      </c>
      <c r="D12" s="24">
        <v>100</v>
      </c>
      <c r="E12" s="24">
        <v>15</v>
      </c>
      <c r="F12" s="24">
        <v>15</v>
      </c>
      <c r="G12" s="24">
        <f>D12*E12*F12</f>
        <v>22500</v>
      </c>
      <c r="H12" s="540"/>
      <c r="I12" s="541"/>
    </row>
    <row r="13" spans="1:12" ht="22.5">
      <c r="B13" s="8" t="s">
        <v>56</v>
      </c>
      <c r="C13" s="9"/>
      <c r="D13" s="9"/>
      <c r="E13" s="9"/>
      <c r="F13" s="9"/>
      <c r="G13" s="9">
        <f>G12</f>
        <v>22500</v>
      </c>
      <c r="H13" s="542"/>
      <c r="I13" s="543"/>
    </row>
    <row r="14" spans="1:12" s="165" customFormat="1" ht="25.5">
      <c r="B14" s="278" t="s">
        <v>543</v>
      </c>
      <c r="C14" s="27" t="s">
        <v>70</v>
      </c>
      <c r="D14" s="27">
        <v>100</v>
      </c>
      <c r="E14" s="27">
        <v>5</v>
      </c>
      <c r="F14" s="27">
        <v>10</v>
      </c>
      <c r="G14" s="27">
        <f>D14*E14*F14</f>
        <v>5000</v>
      </c>
      <c r="H14" s="542"/>
      <c r="I14" s="543"/>
    </row>
    <row r="15" spans="1:12" ht="22.5">
      <c r="B15" s="8" t="s">
        <v>56</v>
      </c>
      <c r="C15" s="9"/>
      <c r="D15" s="9"/>
      <c r="E15" s="9"/>
      <c r="F15" s="9"/>
      <c r="G15" s="9">
        <f>G14</f>
        <v>5000</v>
      </c>
      <c r="H15" s="542"/>
      <c r="I15" s="543"/>
    </row>
    <row r="16" spans="1:12">
      <c r="B16" s="21"/>
      <c r="C16" s="16" t="s">
        <v>26</v>
      </c>
      <c r="D16" s="17" t="s">
        <v>9</v>
      </c>
      <c r="E16" s="17" t="s">
        <v>9</v>
      </c>
      <c r="F16" s="17" t="s">
        <v>9</v>
      </c>
      <c r="G16" s="17">
        <f>G15+G13+G11</f>
        <v>29500</v>
      </c>
      <c r="H16" s="544"/>
      <c r="I16" s="545"/>
    </row>
    <row r="17" spans="2:9">
      <c r="H17" s="167"/>
      <c r="I17" s="167"/>
    </row>
    <row r="18" spans="2:9" s="165" customFormat="1">
      <c r="B18" s="163"/>
      <c r="C18" s="164"/>
      <c r="D18" s="163"/>
      <c r="E18" s="163"/>
      <c r="F18" s="163"/>
      <c r="G18" s="163"/>
      <c r="H18" s="167"/>
      <c r="I18" s="167"/>
    </row>
    <row r="19" spans="2:9" s="165" customFormat="1">
      <c r="B19" s="163"/>
      <c r="C19" s="164"/>
      <c r="D19" s="163"/>
      <c r="E19" s="163"/>
      <c r="F19" s="163"/>
      <c r="G19" s="163"/>
      <c r="H19" s="167"/>
      <c r="I19" s="167"/>
    </row>
    <row r="20" spans="2:9">
      <c r="H20" s="167"/>
      <c r="I20" s="167"/>
    </row>
    <row r="21" spans="2:9" s="165" customFormat="1">
      <c r="B21" s="163"/>
      <c r="C21" s="164"/>
      <c r="D21" s="163"/>
      <c r="E21" s="163"/>
      <c r="F21" s="163"/>
      <c r="G21" s="163"/>
      <c r="H21" s="167"/>
      <c r="I21" s="167"/>
    </row>
    <row r="22" spans="2:9" s="165" customFormat="1">
      <c r="B22" s="163"/>
      <c r="C22" s="164"/>
      <c r="D22" s="163"/>
      <c r="E22" s="163"/>
      <c r="F22" s="163"/>
      <c r="G22" s="163"/>
      <c r="H22" s="163"/>
      <c r="I22" s="163"/>
    </row>
    <row r="23" spans="2:9">
      <c r="H23" s="4"/>
      <c r="I23" s="4"/>
    </row>
    <row r="24" spans="2:9" s="165" customFormat="1">
      <c r="B24" s="163"/>
      <c r="C24" s="164"/>
      <c r="D24" s="163"/>
      <c r="E24" s="163"/>
      <c r="F24" s="163"/>
      <c r="G24" s="163"/>
      <c r="H24" s="163"/>
      <c r="I24" s="163"/>
    </row>
    <row r="25" spans="2:9" s="165" customFormat="1">
      <c r="B25" s="163"/>
      <c r="C25" s="164"/>
      <c r="D25" s="163"/>
      <c r="E25" s="163"/>
      <c r="F25" s="163"/>
      <c r="G25" s="163"/>
      <c r="H25" s="163"/>
      <c r="I25" s="163"/>
    </row>
    <row r="26" spans="2:9">
      <c r="H26" s="167"/>
      <c r="I26" s="167"/>
    </row>
    <row r="27" spans="2:9" s="165" customFormat="1">
      <c r="B27" s="163"/>
      <c r="C27" s="164"/>
      <c r="D27" s="163"/>
      <c r="E27" s="163"/>
      <c r="F27" s="163"/>
      <c r="G27" s="163"/>
      <c r="H27" s="168"/>
      <c r="I27" s="168"/>
    </row>
    <row r="28" spans="2:9" s="165" customFormat="1">
      <c r="B28" s="163"/>
      <c r="C28" s="164"/>
      <c r="D28" s="163"/>
      <c r="E28" s="163"/>
      <c r="F28" s="163"/>
      <c r="G28" s="163"/>
      <c r="H28" s="163"/>
      <c r="I28" s="163"/>
    </row>
    <row r="29" spans="2:9">
      <c r="H29" s="167"/>
      <c r="I29" s="167"/>
    </row>
    <row r="30" spans="2:9" s="165" customFormat="1">
      <c r="B30" s="163"/>
      <c r="C30" s="164"/>
      <c r="D30" s="163"/>
      <c r="E30" s="163"/>
      <c r="F30" s="163"/>
      <c r="G30" s="163"/>
      <c r="H30" s="169"/>
      <c r="I30" s="169"/>
    </row>
    <row r="31" spans="2:9" s="165" customFormat="1">
      <c r="B31" s="163"/>
      <c r="C31" s="164"/>
      <c r="D31" s="163"/>
      <c r="E31" s="163"/>
      <c r="F31" s="163"/>
      <c r="G31" s="163"/>
      <c r="H31" s="167"/>
      <c r="I31" s="167"/>
    </row>
    <row r="32" spans="2:9">
      <c r="H32" s="4"/>
      <c r="I32" s="4"/>
    </row>
    <row r="33" s="4" customFormat="1"/>
    <row r="34" s="4" customFormat="1"/>
    <row r="35" s="4" customFormat="1"/>
    <row r="36" s="4" customFormat="1"/>
    <row r="37" s="4" customFormat="1"/>
    <row r="38" s="4" customFormat="1"/>
    <row r="39" s="4" customFormat="1"/>
  </sheetData>
  <mergeCells count="8">
    <mergeCell ref="H10:I16"/>
    <mergeCell ref="H8:I8"/>
    <mergeCell ref="H9:I9"/>
    <mergeCell ref="A2:G2"/>
    <mergeCell ref="A3:G3"/>
    <mergeCell ref="B6:D6"/>
    <mergeCell ref="A5:L5"/>
    <mergeCell ref="B4:G4"/>
  </mergeCells>
  <pageMargins left="0.27559055118110237" right="0.15748031496062992" top="0.39370078740157483" bottom="0.35433070866141736" header="0.31496062992125984" footer="0.31496062992125984"/>
  <pageSetup paperSize="9" scale="94" orientation="landscape" r:id="rId1"/>
  <headerFooter>
    <oddHeader>&amp;RПриложение №1 к ПФХД №1   от 20.12.2023г.</oddHeader>
    <oddFooter>&amp;C2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2:H22"/>
  <sheetViews>
    <sheetView view="pageBreakPreview" zoomScaleSheetLayoutView="100" workbookViewId="0">
      <selection activeCell="S13" sqref="S13"/>
    </sheetView>
  </sheetViews>
  <sheetFormatPr defaultColWidth="9.140625" defaultRowHeight="14.25"/>
  <cols>
    <col min="1" max="1" width="21.5703125" style="4" customWidth="1"/>
    <col min="2" max="2" width="22.140625" style="4" customWidth="1"/>
    <col min="3" max="3" width="14.140625" style="4" customWidth="1"/>
    <col min="4" max="4" width="14.85546875" style="4" customWidth="1"/>
    <col min="5" max="5" width="14.5703125" style="4" customWidth="1"/>
    <col min="6" max="6" width="19.140625" style="4" customWidth="1"/>
    <col min="7" max="7" width="9.140625" style="4" hidden="1" customWidth="1"/>
    <col min="8" max="8" width="13.140625" style="4" hidden="1" customWidth="1"/>
    <col min="9" max="16384" width="9.140625" style="4"/>
  </cols>
  <sheetData>
    <row r="2" spans="1:6">
      <c r="A2" s="556" t="s">
        <v>27</v>
      </c>
      <c r="B2" s="556"/>
      <c r="C2" s="556"/>
      <c r="D2" s="556"/>
      <c r="E2" s="556"/>
      <c r="F2" s="5"/>
    </row>
    <row r="3" spans="1:6">
      <c r="A3" s="556" t="s">
        <v>28</v>
      </c>
      <c r="B3" s="556"/>
      <c r="C3" s="556"/>
      <c r="D3" s="556"/>
      <c r="E3" s="556"/>
      <c r="F3" s="5"/>
    </row>
    <row r="4" spans="1:6" ht="0.75" hidden="1" customHeight="1">
      <c r="B4" s="5"/>
      <c r="C4" s="5"/>
      <c r="D4" s="5"/>
      <c r="E4" s="5"/>
      <c r="F4" s="5"/>
    </row>
    <row r="5" spans="1:6" ht="24.75" customHeight="1">
      <c r="A5" s="554" t="s">
        <v>242</v>
      </c>
      <c r="B5" s="554"/>
      <c r="C5" s="554"/>
      <c r="D5" s="554"/>
      <c r="E5" s="554"/>
      <c r="F5" s="5"/>
    </row>
    <row r="6" spans="1:6" ht="24.75" customHeight="1">
      <c r="A6" s="23" t="s">
        <v>240</v>
      </c>
      <c r="B6" s="23"/>
      <c r="C6" s="23"/>
      <c r="D6" s="23"/>
      <c r="E6" s="23"/>
      <c r="F6" s="5"/>
    </row>
    <row r="7" spans="1:6" ht="24.75" customHeight="1">
      <c r="A7" s="549" t="s">
        <v>67</v>
      </c>
      <c r="B7" s="549"/>
      <c r="C7" s="549"/>
      <c r="D7" s="549"/>
      <c r="E7" s="549"/>
      <c r="F7" s="5"/>
    </row>
    <row r="8" spans="1:6">
      <c r="B8" s="5"/>
      <c r="C8" s="5"/>
      <c r="D8" s="5"/>
      <c r="E8" s="5"/>
      <c r="F8" s="5"/>
    </row>
    <row r="9" spans="1:6" ht="38.25">
      <c r="A9" s="21" t="s">
        <v>10</v>
      </c>
      <c r="B9" s="21" t="s">
        <v>13</v>
      </c>
      <c r="C9" s="21" t="s">
        <v>29</v>
      </c>
      <c r="D9" s="21" t="s">
        <v>30</v>
      </c>
      <c r="E9" s="21" t="s">
        <v>31</v>
      </c>
      <c r="F9" s="211" t="s">
        <v>238</v>
      </c>
    </row>
    <row r="10" spans="1:6">
      <c r="A10" s="237">
        <v>1</v>
      </c>
      <c r="B10" s="21">
        <v>2</v>
      </c>
      <c r="C10" s="21">
        <v>3</v>
      </c>
      <c r="D10" s="21">
        <v>4</v>
      </c>
      <c r="E10" s="21">
        <v>5</v>
      </c>
      <c r="F10" s="211"/>
    </row>
    <row r="11" spans="1:6" ht="49.5" customHeight="1">
      <c r="A11" s="162" t="s">
        <v>539</v>
      </c>
      <c r="B11" s="21" t="s">
        <v>241</v>
      </c>
      <c r="C11" s="21">
        <v>2162.6</v>
      </c>
      <c r="D11" s="21">
        <v>10</v>
      </c>
      <c r="E11" s="373">
        <f>C11*D11</f>
        <v>21626</v>
      </c>
      <c r="F11" s="211" t="s">
        <v>241</v>
      </c>
    </row>
    <row r="12" spans="1:6" ht="25.5">
      <c r="A12" s="226" t="s">
        <v>56</v>
      </c>
      <c r="B12" s="9"/>
      <c r="C12" s="9"/>
      <c r="D12" s="9"/>
      <c r="E12" s="39">
        <f>E11</f>
        <v>21626</v>
      </c>
      <c r="F12" s="211"/>
    </row>
    <row r="13" spans="1:6" ht="56.25" customHeight="1">
      <c r="A13" s="96" t="s">
        <v>540</v>
      </c>
      <c r="B13" s="21" t="s">
        <v>241</v>
      </c>
      <c r="C13" s="373">
        <v>3487.9</v>
      </c>
      <c r="D13" s="21">
        <v>10</v>
      </c>
      <c r="E13" s="373">
        <f>C13*D13</f>
        <v>34879</v>
      </c>
      <c r="F13" s="211" t="s">
        <v>241</v>
      </c>
    </row>
    <row r="14" spans="1:6" ht="25.5">
      <c r="A14" s="226" t="s">
        <v>56</v>
      </c>
      <c r="B14" s="9"/>
      <c r="C14" s="9"/>
      <c r="D14" s="9"/>
      <c r="E14" s="39">
        <f>E13</f>
        <v>34879</v>
      </c>
      <c r="F14" s="211"/>
    </row>
    <row r="15" spans="1:6" s="165" customFormat="1" ht="54" customHeight="1">
      <c r="A15" s="162" t="s">
        <v>541</v>
      </c>
      <c r="B15" s="21" t="s">
        <v>241</v>
      </c>
      <c r="C15" s="173">
        <v>4732</v>
      </c>
      <c r="D15" s="14">
        <v>100</v>
      </c>
      <c r="E15" s="173">
        <f>C15*D15</f>
        <v>473200</v>
      </c>
      <c r="F15" s="253" t="s">
        <v>241</v>
      </c>
    </row>
    <row r="16" spans="1:6" ht="25.5">
      <c r="A16" s="226" t="s">
        <v>56</v>
      </c>
      <c r="B16" s="9"/>
      <c r="C16" s="9"/>
      <c r="D16" s="9"/>
      <c r="E16" s="39">
        <f>E15</f>
        <v>473200</v>
      </c>
      <c r="F16" s="211"/>
    </row>
    <row r="17" spans="1:8" ht="54" customHeight="1">
      <c r="A17" s="96" t="s">
        <v>542</v>
      </c>
      <c r="B17" s="21" t="s">
        <v>241</v>
      </c>
      <c r="C17" s="21">
        <v>2461.35</v>
      </c>
      <c r="D17" s="21">
        <v>20</v>
      </c>
      <c r="E17" s="373">
        <f>C17*D17</f>
        <v>49227</v>
      </c>
      <c r="F17" s="211" t="s">
        <v>241</v>
      </c>
    </row>
    <row r="18" spans="1:8" ht="25.5">
      <c r="A18" s="226" t="s">
        <v>56</v>
      </c>
      <c r="B18" s="9"/>
      <c r="C18" s="9"/>
      <c r="D18" s="9"/>
      <c r="E18" s="39">
        <f>E17</f>
        <v>49227</v>
      </c>
      <c r="F18" s="211"/>
    </row>
    <row r="19" spans="1:8">
      <c r="A19" s="212"/>
      <c r="B19" s="10" t="s">
        <v>26</v>
      </c>
      <c r="C19" s="12" t="s">
        <v>9</v>
      </c>
      <c r="D19" s="12" t="s">
        <v>9</v>
      </c>
      <c r="E19" s="41">
        <f>E18+E16+E14+E12</f>
        <v>578932</v>
      </c>
      <c r="F19" s="211"/>
    </row>
    <row r="20" spans="1:8">
      <c r="B20" s="5"/>
      <c r="C20" s="5"/>
      <c r="D20" s="5"/>
      <c r="E20" s="5"/>
      <c r="F20" s="5"/>
    </row>
    <row r="21" spans="1:8">
      <c r="B21" s="5"/>
      <c r="C21" s="5"/>
      <c r="D21" s="5"/>
      <c r="E21" s="5"/>
      <c r="F21" s="5"/>
    </row>
    <row r="22" spans="1:8">
      <c r="B22" s="5"/>
      <c r="C22" s="5"/>
      <c r="D22" s="5"/>
      <c r="E22" s="5"/>
      <c r="F22" s="5"/>
      <c r="H22" s="378"/>
    </row>
  </sheetData>
  <mergeCells count="4">
    <mergeCell ref="A2:E2"/>
    <mergeCell ref="A3:E3"/>
    <mergeCell ref="A5:E5"/>
    <mergeCell ref="A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2:T34"/>
  <sheetViews>
    <sheetView topLeftCell="A7" workbookViewId="0">
      <selection activeCell="S25" sqref="S25"/>
    </sheetView>
  </sheetViews>
  <sheetFormatPr defaultRowHeight="15"/>
  <cols>
    <col min="1" max="1" width="0.7109375" customWidth="1"/>
    <col min="2" max="2" width="6.7109375" customWidth="1"/>
    <col min="3" max="3" width="35.28515625" customWidth="1"/>
    <col min="4" max="4" width="13.85546875" customWidth="1"/>
    <col min="5" max="5" width="12.42578125" customWidth="1"/>
    <col min="6" max="6" width="11.5703125" customWidth="1"/>
    <col min="7" max="7" width="12.140625" customWidth="1"/>
    <col min="8" max="8" width="12.7109375" customWidth="1"/>
    <col min="9" max="9" width="11.85546875" customWidth="1"/>
    <col min="10" max="10" width="13" customWidth="1"/>
    <col min="11" max="12" width="11.85546875" customWidth="1"/>
    <col min="13" max="13" width="11.42578125" customWidth="1"/>
    <col min="14" max="15" width="12.7109375" customWidth="1"/>
    <col min="16" max="16" width="10.42578125" customWidth="1"/>
    <col min="17" max="17" width="12.42578125" customWidth="1"/>
    <col min="19" max="19" width="11.42578125" bestFit="1" customWidth="1"/>
    <col min="20" max="20" width="11.5703125" bestFit="1" customWidth="1"/>
  </cols>
  <sheetData>
    <row r="2" spans="1:20">
      <c r="A2" s="620" t="s">
        <v>356</v>
      </c>
      <c r="B2" s="620"/>
      <c r="C2" s="620"/>
      <c r="D2" s="620"/>
      <c r="E2" s="620"/>
      <c r="F2" s="620"/>
      <c r="G2" s="620"/>
      <c r="H2" s="620"/>
      <c r="I2" s="620"/>
      <c r="J2" s="620"/>
      <c r="K2" s="620"/>
      <c r="L2" s="315"/>
      <c r="M2" s="635"/>
      <c r="N2" s="550"/>
      <c r="O2" s="550"/>
      <c r="P2" s="550"/>
      <c r="Q2" s="314"/>
    </row>
    <row r="3" spans="1:20">
      <c r="A3" s="620" t="s">
        <v>357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315"/>
      <c r="M3" s="636"/>
      <c r="N3" s="636"/>
      <c r="O3" s="636"/>
      <c r="P3" s="636"/>
    </row>
    <row r="4" spans="1:20">
      <c r="A4" s="620" t="s">
        <v>358</v>
      </c>
      <c r="B4" s="620"/>
      <c r="C4" s="620"/>
      <c r="D4" s="620"/>
      <c r="E4" s="620"/>
      <c r="F4" s="620"/>
      <c r="G4" s="620"/>
      <c r="H4" s="620"/>
      <c r="I4" s="620"/>
      <c r="J4" s="620"/>
      <c r="K4" s="620"/>
      <c r="L4" s="315"/>
      <c r="M4" s="315"/>
      <c r="N4" s="315"/>
      <c r="O4" s="167"/>
      <c r="P4" s="169"/>
      <c r="Q4" s="169"/>
    </row>
    <row r="5" spans="1:20">
      <c r="A5" s="167"/>
      <c r="B5" s="31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</row>
    <row r="6" spans="1:20">
      <c r="A6" s="534" t="s">
        <v>359</v>
      </c>
      <c r="B6" s="534"/>
      <c r="C6" s="534"/>
      <c r="D6" s="534"/>
      <c r="E6" s="534"/>
      <c r="F6" s="534"/>
      <c r="G6" s="534"/>
      <c r="H6" s="534"/>
      <c r="I6" s="534"/>
      <c r="J6" s="534"/>
      <c r="K6" s="534"/>
      <c r="L6" s="534"/>
      <c r="M6" s="534"/>
      <c r="N6" s="4"/>
      <c r="O6" s="4"/>
      <c r="P6" s="4"/>
      <c r="Q6" s="4"/>
    </row>
    <row r="7" spans="1:20">
      <c r="A7" s="20"/>
      <c r="B7" s="534" t="s">
        <v>360</v>
      </c>
      <c r="C7" s="534"/>
      <c r="D7" s="534"/>
      <c r="E7" s="20"/>
      <c r="F7" s="20"/>
      <c r="G7" s="20"/>
      <c r="H7" s="20"/>
      <c r="I7" s="4"/>
      <c r="J7" s="4"/>
      <c r="K7" s="4"/>
      <c r="L7" s="4"/>
      <c r="M7" s="4"/>
      <c r="N7" s="4"/>
      <c r="O7" s="4"/>
      <c r="P7" s="4"/>
      <c r="Q7" s="4"/>
    </row>
    <row r="8" spans="1:20">
      <c r="A8" s="167"/>
      <c r="B8" s="31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</row>
    <row r="9" spans="1:20" ht="54" customHeight="1">
      <c r="A9" s="167"/>
      <c r="B9" s="24" t="s">
        <v>361</v>
      </c>
      <c r="C9" s="24" t="s">
        <v>362</v>
      </c>
      <c r="D9" s="546" t="s">
        <v>363</v>
      </c>
      <c r="E9" s="628"/>
      <c r="F9" s="628"/>
      <c r="G9" s="628"/>
      <c r="H9" s="628"/>
      <c r="I9" s="628"/>
      <c r="J9" s="628"/>
      <c r="K9" s="525" t="s">
        <v>364</v>
      </c>
      <c r="L9" s="525"/>
      <c r="M9" s="525"/>
      <c r="N9" s="525"/>
      <c r="O9" s="525"/>
      <c r="P9" s="525"/>
      <c r="Q9" s="586"/>
    </row>
    <row r="10" spans="1:20">
      <c r="A10" s="167"/>
      <c r="B10" s="24"/>
      <c r="C10" s="24"/>
      <c r="D10" s="525" t="s">
        <v>4</v>
      </c>
      <c r="E10" s="313"/>
      <c r="F10" s="629" t="s">
        <v>365</v>
      </c>
      <c r="G10" s="630"/>
      <c r="H10" s="630"/>
      <c r="I10" s="630"/>
      <c r="J10" s="630"/>
      <c r="K10" s="631" t="s">
        <v>4</v>
      </c>
      <c r="L10" s="317"/>
      <c r="M10" s="633" t="s">
        <v>365</v>
      </c>
      <c r="N10" s="633"/>
      <c r="O10" s="633"/>
      <c r="P10" s="633"/>
      <c r="Q10" s="634"/>
    </row>
    <row r="11" spans="1:20" ht="105">
      <c r="A11" s="167"/>
      <c r="B11" s="24"/>
      <c r="C11" s="24"/>
      <c r="D11" s="525"/>
      <c r="E11" s="318" t="s">
        <v>540</v>
      </c>
      <c r="F11" s="318" t="s">
        <v>538</v>
      </c>
      <c r="G11" s="319" t="s">
        <v>539</v>
      </c>
      <c r="H11" s="318" t="s">
        <v>541</v>
      </c>
      <c r="I11" s="319" t="s">
        <v>542</v>
      </c>
      <c r="J11" s="319" t="s">
        <v>543</v>
      </c>
      <c r="K11" s="632"/>
      <c r="L11" s="320" t="s">
        <v>540</v>
      </c>
      <c r="M11" s="320" t="s">
        <v>538</v>
      </c>
      <c r="N11" s="321" t="s">
        <v>539</v>
      </c>
      <c r="O11" s="320" t="s">
        <v>541</v>
      </c>
      <c r="P11" s="321" t="s">
        <v>542</v>
      </c>
      <c r="Q11" s="321" t="s">
        <v>543</v>
      </c>
    </row>
    <row r="12" spans="1:20">
      <c r="A12" s="167"/>
      <c r="B12" s="24">
        <v>1</v>
      </c>
      <c r="C12" s="24">
        <v>2</v>
      </c>
      <c r="D12" s="625">
        <v>3</v>
      </c>
      <c r="E12" s="626"/>
      <c r="F12" s="626"/>
      <c r="G12" s="626"/>
      <c r="H12" s="626"/>
      <c r="I12" s="626"/>
      <c r="J12" s="626"/>
      <c r="K12" s="525">
        <v>4</v>
      </c>
      <c r="L12" s="525"/>
      <c r="M12" s="525"/>
      <c r="N12" s="525"/>
      <c r="O12" s="525"/>
      <c r="P12" s="525"/>
      <c r="Q12" s="24"/>
    </row>
    <row r="13" spans="1:20" ht="36" customHeight="1">
      <c r="A13" s="167"/>
      <c r="B13" s="24">
        <v>1</v>
      </c>
      <c r="C13" s="30" t="s">
        <v>366</v>
      </c>
      <c r="D13" s="24" t="s">
        <v>9</v>
      </c>
      <c r="E13" s="27"/>
      <c r="F13" s="27"/>
      <c r="G13" s="27"/>
      <c r="H13" s="27"/>
      <c r="I13" s="27"/>
      <c r="J13" s="27"/>
      <c r="K13" s="83"/>
      <c r="L13" s="83"/>
      <c r="M13" s="83"/>
      <c r="N13" s="83"/>
      <c r="O13" s="417"/>
      <c r="P13" s="418"/>
      <c r="Q13" s="418"/>
      <c r="R13" s="419"/>
      <c r="S13" s="419"/>
      <c r="T13" s="419"/>
    </row>
    <row r="14" spans="1:20">
      <c r="A14" s="167"/>
      <c r="B14" s="525" t="s">
        <v>367</v>
      </c>
      <c r="C14" s="322" t="s">
        <v>5</v>
      </c>
      <c r="D14" s="627">
        <f>E15+F15+G15+H15+I15+J15</f>
        <v>72314909.890000001</v>
      </c>
      <c r="E14" s="27"/>
      <c r="F14" s="27"/>
      <c r="G14" s="27"/>
      <c r="H14" s="190"/>
      <c r="I14" s="282"/>
      <c r="J14" s="282"/>
      <c r="K14" s="624">
        <f>D14*22%</f>
        <v>15909280.175799999</v>
      </c>
      <c r="L14" s="77"/>
      <c r="M14" s="77"/>
      <c r="N14" s="77"/>
      <c r="O14" s="420"/>
      <c r="P14" s="420"/>
      <c r="Q14" s="420"/>
      <c r="R14" s="419"/>
      <c r="S14" s="419"/>
      <c r="T14" s="419"/>
    </row>
    <row r="15" spans="1:20" ht="15.75" customHeight="1">
      <c r="A15" s="167"/>
      <c r="B15" s="525"/>
      <c r="C15" s="322" t="s">
        <v>368</v>
      </c>
      <c r="D15" s="623"/>
      <c r="E15" s="283">
        <v>1474929.4</v>
      </c>
      <c r="F15" s="283">
        <v>760368.68</v>
      </c>
      <c r="G15" s="283">
        <v>1821396.89</v>
      </c>
      <c r="H15" s="37">
        <v>56610820.020000003</v>
      </c>
      <c r="I15" s="374">
        <v>9936939.0199999996</v>
      </c>
      <c r="J15" s="374">
        <v>1710455.88</v>
      </c>
      <c r="K15" s="624"/>
      <c r="L15" s="421">
        <f t="shared" ref="L15:Q15" si="0">E15*22%</f>
        <v>324484.46799999999</v>
      </c>
      <c r="M15" s="421">
        <f t="shared" si="0"/>
        <v>167281.10960000003</v>
      </c>
      <c r="N15" s="421">
        <f t="shared" si="0"/>
        <v>400707.31579999998</v>
      </c>
      <c r="O15" s="421">
        <f t="shared" si="0"/>
        <v>12454380.4044</v>
      </c>
      <c r="P15" s="421">
        <f t="shared" si="0"/>
        <v>2186126.5844000001</v>
      </c>
      <c r="Q15" s="421">
        <f t="shared" si="0"/>
        <v>376300.29359999998</v>
      </c>
      <c r="R15" s="419"/>
      <c r="S15" s="419"/>
      <c r="T15" s="419"/>
    </row>
    <row r="16" spans="1:20" hidden="1">
      <c r="A16" s="167"/>
      <c r="B16" s="24" t="s">
        <v>369</v>
      </c>
      <c r="C16" s="323" t="s">
        <v>370</v>
      </c>
      <c r="D16" s="24"/>
      <c r="E16" s="27"/>
      <c r="F16" s="27"/>
      <c r="G16" s="27"/>
      <c r="H16" s="422"/>
      <c r="I16" s="282"/>
      <c r="J16" s="282"/>
      <c r="K16" s="27"/>
      <c r="L16" s="27"/>
      <c r="M16" s="27"/>
      <c r="N16" s="27"/>
      <c r="O16" s="282"/>
      <c r="P16" s="282"/>
      <c r="Q16" s="282"/>
      <c r="R16" s="419"/>
      <c r="S16" s="419"/>
      <c r="T16" s="419"/>
    </row>
    <row r="17" spans="1:20" ht="104.25" hidden="1" customHeight="1">
      <c r="A17" s="167"/>
      <c r="B17" s="24" t="s">
        <v>371</v>
      </c>
      <c r="C17" s="30" t="s">
        <v>372</v>
      </c>
      <c r="D17" s="24"/>
      <c r="E17" s="27"/>
      <c r="F17" s="27"/>
      <c r="G17" s="27"/>
      <c r="H17" s="27"/>
      <c r="I17" s="282"/>
      <c r="J17" s="282"/>
      <c r="K17" s="27"/>
      <c r="L17" s="27"/>
      <c r="M17" s="27"/>
      <c r="N17" s="27"/>
      <c r="O17" s="282"/>
      <c r="P17" s="282"/>
      <c r="Q17" s="282"/>
      <c r="R17" s="419"/>
      <c r="S17" s="419"/>
      <c r="T17" s="419"/>
    </row>
    <row r="18" spans="1:20" ht="43.5" customHeight="1">
      <c r="A18" s="167"/>
      <c r="B18" s="24">
        <v>2</v>
      </c>
      <c r="C18" s="30" t="s">
        <v>373</v>
      </c>
      <c r="D18" s="24" t="s">
        <v>9</v>
      </c>
      <c r="E18" s="27"/>
      <c r="F18" s="27"/>
      <c r="G18" s="27"/>
      <c r="H18" s="37"/>
      <c r="I18" s="27" t="s">
        <v>9</v>
      </c>
      <c r="J18" s="27" t="s">
        <v>9</v>
      </c>
      <c r="K18" s="27"/>
      <c r="L18" s="27"/>
      <c r="M18" s="27"/>
      <c r="N18" s="27"/>
      <c r="O18" s="282"/>
      <c r="P18" s="282"/>
      <c r="Q18" s="282"/>
      <c r="R18" s="419"/>
      <c r="S18" s="419"/>
      <c r="T18" s="419"/>
    </row>
    <row r="19" spans="1:20" ht="22.5" hidden="1" customHeight="1">
      <c r="A19" s="167"/>
      <c r="B19" s="525" t="s">
        <v>374</v>
      </c>
      <c r="C19" s="323" t="s">
        <v>5</v>
      </c>
      <c r="D19" s="622">
        <f>E20+F20+G20+H20+I20+J20</f>
        <v>72314909.890000001</v>
      </c>
      <c r="E19" s="27"/>
      <c r="F19" s="27"/>
      <c r="G19" s="27"/>
      <c r="H19" s="423">
        <v>41478387.100000001</v>
      </c>
      <c r="I19" s="424">
        <v>7442562</v>
      </c>
      <c r="J19" s="424">
        <v>8650084.9499999993</v>
      </c>
      <c r="K19" s="624">
        <f>D19*2.9%</f>
        <v>2097132.3868099998</v>
      </c>
      <c r="L19" s="77"/>
      <c r="M19" s="77"/>
      <c r="N19" s="77"/>
      <c r="O19" s="618">
        <f>H20*2.9%</f>
        <v>1641713.78058</v>
      </c>
      <c r="P19" s="618">
        <f>I20*2.9%</f>
        <v>288171.23157999996</v>
      </c>
      <c r="Q19" s="618">
        <f>J20*2.9%</f>
        <v>49603.220519999995</v>
      </c>
      <c r="R19" s="419"/>
      <c r="S19" s="419"/>
      <c r="T19" s="419"/>
    </row>
    <row r="20" spans="1:20" ht="62.25" customHeight="1">
      <c r="A20" s="167"/>
      <c r="B20" s="525"/>
      <c r="C20" s="30" t="s">
        <v>375</v>
      </c>
      <c r="D20" s="623"/>
      <c r="E20" s="283">
        <v>1474929.4</v>
      </c>
      <c r="F20" s="283">
        <v>760368.68</v>
      </c>
      <c r="G20" s="283">
        <v>1821396.89</v>
      </c>
      <c r="H20" s="37">
        <v>56610820.020000003</v>
      </c>
      <c r="I20" s="374">
        <v>9936939.0199999996</v>
      </c>
      <c r="J20" s="374">
        <v>1710455.88</v>
      </c>
      <c r="K20" s="624"/>
      <c r="L20" s="421">
        <f>E20*2.9%</f>
        <v>42772.952599999997</v>
      </c>
      <c r="M20" s="421">
        <f>F20*2.9%</f>
        <v>22050.691719999999</v>
      </c>
      <c r="N20" s="421">
        <f>G20*2.9%</f>
        <v>52820.509809999996</v>
      </c>
      <c r="O20" s="619"/>
      <c r="P20" s="619"/>
      <c r="Q20" s="619"/>
      <c r="R20" s="419"/>
      <c r="S20" s="419"/>
      <c r="T20" s="419"/>
    </row>
    <row r="21" spans="1:20" ht="0.75" customHeight="1">
      <c r="A21" s="167"/>
      <c r="B21" s="24" t="s">
        <v>376</v>
      </c>
      <c r="C21" s="30" t="s">
        <v>377</v>
      </c>
      <c r="D21" s="24"/>
      <c r="E21" s="283">
        <v>1474929.44</v>
      </c>
      <c r="F21" s="283">
        <v>760368.66</v>
      </c>
      <c r="G21" s="283">
        <v>1821396.89</v>
      </c>
      <c r="H21" s="37">
        <v>56610820.020000003</v>
      </c>
      <c r="I21" s="374">
        <v>9936939.0199999996</v>
      </c>
      <c r="J21" s="374">
        <v>1710455.88</v>
      </c>
      <c r="K21" s="27"/>
      <c r="L21" s="27"/>
      <c r="M21" s="27"/>
      <c r="N21" s="27"/>
      <c r="O21" s="282"/>
      <c r="P21" s="282"/>
      <c r="Q21" s="282"/>
      <c r="R21" s="419"/>
      <c r="S21" s="419"/>
      <c r="T21" s="419"/>
    </row>
    <row r="22" spans="1:20" ht="56.25" customHeight="1">
      <c r="A22" s="167"/>
      <c r="B22" s="24" t="s">
        <v>378</v>
      </c>
      <c r="C22" s="30" t="s">
        <v>379</v>
      </c>
      <c r="D22" s="46">
        <f>E22+F22+G22+H22+I22+J22</f>
        <v>72314909.890000001</v>
      </c>
      <c r="E22" s="283">
        <v>1474929.4</v>
      </c>
      <c r="F22" s="283">
        <v>760368.68</v>
      </c>
      <c r="G22" s="283">
        <v>1821396.89</v>
      </c>
      <c r="H22" s="37">
        <v>56610820.020000003</v>
      </c>
      <c r="I22" s="374">
        <v>9936939.0199999996</v>
      </c>
      <c r="J22" s="374">
        <v>1710455.88</v>
      </c>
      <c r="K22" s="45">
        <f t="shared" ref="K22:P22" si="1">D22*0.2%</f>
        <v>144629.81977999999</v>
      </c>
      <c r="L22" s="37">
        <f t="shared" si="1"/>
        <v>2949.8588</v>
      </c>
      <c r="M22" s="37">
        <f t="shared" si="1"/>
        <v>1520.7373600000001</v>
      </c>
      <c r="N22" s="37">
        <f t="shared" si="1"/>
        <v>3642.79378</v>
      </c>
      <c r="O22" s="37">
        <f t="shared" si="1"/>
        <v>113221.64004000001</v>
      </c>
      <c r="P22" s="37">
        <f t="shared" si="1"/>
        <v>19873.87804</v>
      </c>
      <c r="Q22" s="37">
        <f>J22*0.2%</f>
        <v>3420.91176</v>
      </c>
      <c r="R22" s="419"/>
      <c r="S22" s="419"/>
      <c r="T22" s="419"/>
    </row>
    <row r="23" spans="1:20" ht="51" hidden="1">
      <c r="A23" s="167"/>
      <c r="B23" s="24" t="s">
        <v>380</v>
      </c>
      <c r="C23" s="324" t="s">
        <v>381</v>
      </c>
      <c r="D23" s="24"/>
      <c r="E23" s="283">
        <v>1474929.44</v>
      </c>
      <c r="F23" s="283">
        <v>760368.66</v>
      </c>
      <c r="G23" s="283">
        <v>1821396.89</v>
      </c>
      <c r="H23" s="37">
        <v>56610820.020000003</v>
      </c>
      <c r="I23" s="374">
        <v>9936939.0199999996</v>
      </c>
      <c r="J23" s="374">
        <v>1710455.88</v>
      </c>
      <c r="K23" s="27"/>
      <c r="L23" s="27"/>
      <c r="M23" s="27"/>
      <c r="N23" s="27"/>
      <c r="O23" s="282"/>
      <c r="P23" s="282"/>
      <c r="Q23" s="282"/>
      <c r="R23" s="419"/>
      <c r="S23" s="419"/>
      <c r="T23" s="419"/>
    </row>
    <row r="24" spans="1:20" ht="51" hidden="1">
      <c r="A24" s="167"/>
      <c r="B24" s="24" t="s">
        <v>382</v>
      </c>
      <c r="C24" s="324" t="s">
        <v>381</v>
      </c>
      <c r="D24" s="24"/>
      <c r="E24" s="283">
        <v>1474929.44</v>
      </c>
      <c r="F24" s="283">
        <v>760368.66</v>
      </c>
      <c r="G24" s="283">
        <v>1821396.89</v>
      </c>
      <c r="H24" s="37">
        <v>56610820.020000003</v>
      </c>
      <c r="I24" s="374">
        <v>9936939.0199999996</v>
      </c>
      <c r="J24" s="374">
        <v>1710455.88</v>
      </c>
      <c r="K24" s="27"/>
      <c r="L24" s="27"/>
      <c r="M24" s="27"/>
      <c r="N24" s="27"/>
      <c r="O24" s="282"/>
      <c r="P24" s="282"/>
      <c r="Q24" s="282"/>
      <c r="R24" s="419"/>
      <c r="S24" s="419"/>
      <c r="T24" s="419"/>
    </row>
    <row r="25" spans="1:20" ht="41.25" customHeight="1">
      <c r="A25" s="167"/>
      <c r="B25" s="24">
        <v>3</v>
      </c>
      <c r="C25" s="30" t="s">
        <v>383</v>
      </c>
      <c r="D25" s="325">
        <f>E25+F25+G25+H25+I25+J25</f>
        <v>72314909.890000001</v>
      </c>
      <c r="E25" s="283">
        <v>1474929.4</v>
      </c>
      <c r="F25" s="283">
        <v>760368.68</v>
      </c>
      <c r="G25" s="283">
        <v>1821396.89</v>
      </c>
      <c r="H25" s="37">
        <v>56610820.020000003</v>
      </c>
      <c r="I25" s="374">
        <v>9936939.0199999996</v>
      </c>
      <c r="J25" s="374">
        <v>1710455.88</v>
      </c>
      <c r="K25" s="45">
        <f t="shared" ref="K25:P25" si="2">D25*5.1%</f>
        <v>3688060.4043899998</v>
      </c>
      <c r="L25" s="37">
        <f t="shared" si="2"/>
        <v>75221.399399999995</v>
      </c>
      <c r="M25" s="37">
        <f t="shared" si="2"/>
        <v>38778.802680000001</v>
      </c>
      <c r="N25" s="37">
        <f t="shared" si="2"/>
        <v>92891.241389999996</v>
      </c>
      <c r="O25" s="425">
        <f t="shared" si="2"/>
        <v>2887151.8210200001</v>
      </c>
      <c r="P25" s="425">
        <f t="shared" si="2"/>
        <v>506783.89001999993</v>
      </c>
      <c r="Q25" s="425">
        <f>J25*5.1%</f>
        <v>87233.249879999988</v>
      </c>
      <c r="R25" s="419"/>
      <c r="S25" s="419"/>
      <c r="T25" s="426"/>
    </row>
    <row r="26" spans="1:20">
      <c r="A26" s="326"/>
      <c r="B26" s="327"/>
      <c r="C26" s="328" t="s">
        <v>26</v>
      </c>
      <c r="D26" s="327" t="s">
        <v>9</v>
      </c>
      <c r="E26" s="327"/>
      <c r="F26" s="327"/>
      <c r="G26" s="327"/>
      <c r="H26" s="329"/>
      <c r="I26" s="327"/>
      <c r="J26" s="327"/>
      <c r="K26" s="330">
        <f>K25+K14+K19+K22+K20+K15</f>
        <v>21839102.78678</v>
      </c>
      <c r="L26" s="330">
        <f t="shared" ref="L26:P26" si="3">L25+L14+L19+L22+L20+L15</f>
        <v>445428.67879999999</v>
      </c>
      <c r="M26" s="330">
        <f t="shared" si="3"/>
        <v>229631.34136000002</v>
      </c>
      <c r="N26" s="330">
        <f t="shared" si="3"/>
        <v>550061.86077999999</v>
      </c>
      <c r="O26" s="330">
        <f t="shared" si="3"/>
        <v>17096467.64604</v>
      </c>
      <c r="P26" s="330">
        <f t="shared" si="3"/>
        <v>3000955.5840400001</v>
      </c>
      <c r="Q26" s="330">
        <f>Q25+Q14+Q19+Q22+Q20+Q15</f>
        <v>516557.67575999995</v>
      </c>
      <c r="S26" s="377"/>
    </row>
    <row r="27" spans="1:20">
      <c r="A27" s="167"/>
      <c r="B27" s="316"/>
      <c r="C27" s="167"/>
      <c r="D27" s="167"/>
      <c r="E27" s="167"/>
      <c r="F27" s="167"/>
      <c r="G27" s="167"/>
      <c r="H27" s="167"/>
      <c r="I27" s="167"/>
      <c r="J27" s="167"/>
      <c r="K27" s="331"/>
      <c r="L27" s="331"/>
      <c r="M27" s="331"/>
      <c r="N27" s="167"/>
      <c r="O27" s="167"/>
      <c r="P27" s="167"/>
      <c r="Q27" s="167"/>
    </row>
    <row r="28" spans="1:20">
      <c r="A28" s="620" t="s">
        <v>384</v>
      </c>
      <c r="B28" s="620"/>
      <c r="C28" s="620"/>
      <c r="D28" s="620"/>
      <c r="E28" s="620"/>
      <c r="F28" s="620"/>
      <c r="G28" s="620"/>
      <c r="H28" s="620"/>
      <c r="I28" s="620"/>
      <c r="J28" s="620"/>
      <c r="K28" s="620"/>
      <c r="L28" s="315"/>
      <c r="M28" s="315"/>
      <c r="N28" s="315"/>
      <c r="O28" s="167"/>
      <c r="P28" s="167"/>
      <c r="Q28" s="167"/>
    </row>
    <row r="29" spans="1:20">
      <c r="A29" s="615" t="s">
        <v>385</v>
      </c>
      <c r="B29" s="615"/>
      <c r="C29" s="615"/>
      <c r="D29" s="615"/>
      <c r="E29" s="615"/>
      <c r="F29" s="615"/>
      <c r="G29" s="615"/>
      <c r="H29" s="615"/>
      <c r="I29" s="615"/>
      <c r="J29" s="615"/>
      <c r="K29" s="615"/>
      <c r="L29" s="332"/>
      <c r="M29" s="332"/>
      <c r="N29" s="332"/>
      <c r="O29" s="167"/>
      <c r="P29" s="167"/>
      <c r="Q29" s="167"/>
    </row>
    <row r="30" spans="1:20">
      <c r="A30" s="621" t="s">
        <v>386</v>
      </c>
      <c r="B30" s="621"/>
      <c r="C30" s="621"/>
      <c r="D30" s="621"/>
      <c r="E30" s="621"/>
      <c r="F30" s="621"/>
      <c r="G30" s="621"/>
      <c r="H30" s="621"/>
      <c r="I30" s="621"/>
      <c r="J30" s="621"/>
      <c r="K30" s="621"/>
      <c r="L30" s="333"/>
      <c r="M30" s="333"/>
      <c r="N30" s="333"/>
      <c r="O30" s="334"/>
      <c r="P30" s="334"/>
      <c r="Q30" s="334"/>
    </row>
    <row r="31" spans="1:20">
      <c r="A31" s="615" t="s">
        <v>387</v>
      </c>
      <c r="B31" s="615"/>
      <c r="C31" s="615"/>
      <c r="D31" s="615"/>
      <c r="E31" s="615"/>
      <c r="F31" s="615"/>
      <c r="G31" s="615"/>
      <c r="H31" s="615"/>
      <c r="I31" s="615"/>
      <c r="J31" s="615"/>
      <c r="K31" s="615"/>
      <c r="L31" s="332"/>
      <c r="M31" s="332"/>
      <c r="N31" s="332"/>
      <c r="O31" s="167"/>
      <c r="P31" s="167"/>
      <c r="Q31" s="167"/>
    </row>
    <row r="32" spans="1:20">
      <c r="A32" s="615" t="s">
        <v>388</v>
      </c>
      <c r="B32" s="615"/>
      <c r="C32" s="615"/>
      <c r="D32" s="615"/>
      <c r="E32" s="615"/>
      <c r="F32" s="615"/>
      <c r="G32" s="615"/>
      <c r="H32" s="615"/>
      <c r="I32" s="615"/>
      <c r="J32" s="615"/>
      <c r="K32" s="615"/>
      <c r="L32" s="383"/>
      <c r="M32" s="383"/>
      <c r="N32" s="376"/>
      <c r="O32" s="167"/>
      <c r="P32" s="167"/>
      <c r="Q32" s="167"/>
    </row>
    <row r="33" spans="1:17">
      <c r="A33" s="615" t="s">
        <v>389</v>
      </c>
      <c r="B33" s="615"/>
      <c r="C33" s="615"/>
      <c r="D33" s="615"/>
      <c r="E33" s="615"/>
      <c r="F33" s="615"/>
      <c r="G33" s="615"/>
      <c r="H33" s="615"/>
      <c r="I33" s="615"/>
      <c r="J33" s="615"/>
      <c r="K33" s="615"/>
      <c r="L33" s="332"/>
      <c r="M33" s="383"/>
      <c r="N33" s="332"/>
      <c r="O33" s="167"/>
      <c r="P33" s="167"/>
      <c r="Q33" s="167"/>
    </row>
    <row r="34" spans="1:17">
      <c r="A34" s="615" t="s">
        <v>390</v>
      </c>
      <c r="B34" s="615"/>
      <c r="C34" s="615"/>
      <c r="D34" s="615"/>
      <c r="E34" s="615"/>
      <c r="F34" s="615"/>
      <c r="G34" s="615"/>
      <c r="H34" s="615"/>
      <c r="I34" s="615"/>
      <c r="J34" s="615"/>
      <c r="K34" s="615"/>
      <c r="L34" s="332"/>
      <c r="M34" s="332"/>
      <c r="N34" s="376"/>
      <c r="O34" s="616"/>
      <c r="P34" s="617"/>
      <c r="Q34" s="413"/>
    </row>
  </sheetData>
  <mergeCells count="31">
    <mergeCell ref="B7:D7"/>
    <mergeCell ref="A2:K2"/>
    <mergeCell ref="M2:P3"/>
    <mergeCell ref="A3:K3"/>
    <mergeCell ref="A4:K4"/>
    <mergeCell ref="A6:M6"/>
    <mergeCell ref="D9:J9"/>
    <mergeCell ref="K9:Q9"/>
    <mergeCell ref="D10:D11"/>
    <mergeCell ref="F10:J10"/>
    <mergeCell ref="K10:K11"/>
    <mergeCell ref="M10:Q10"/>
    <mergeCell ref="D12:J12"/>
    <mergeCell ref="K12:P12"/>
    <mergeCell ref="B14:B15"/>
    <mergeCell ref="D14:D15"/>
    <mergeCell ref="K14:K15"/>
    <mergeCell ref="A33:K33"/>
    <mergeCell ref="A34:K34"/>
    <mergeCell ref="O34:P34"/>
    <mergeCell ref="Q19:Q20"/>
    <mergeCell ref="A28:K28"/>
    <mergeCell ref="A29:K29"/>
    <mergeCell ref="A30:K30"/>
    <mergeCell ref="A32:K32"/>
    <mergeCell ref="A31:K31"/>
    <mergeCell ref="B19:B20"/>
    <mergeCell ref="D19:D20"/>
    <mergeCell ref="K19:K20"/>
    <mergeCell ref="O19:O20"/>
    <mergeCell ref="P19:P20"/>
  </mergeCells>
  <hyperlinks>
    <hyperlink ref="C23" location="Par1250" tooltip="    &lt;*&gt;   Указываются   страховые  тарифы,  дифференцированные  по  классам" display="Par1250"/>
    <hyperlink ref="C24" location="Par1250" tooltip="    &lt;*&gt;   Указываются   страховые  тарифы,  дифференцированные  по  классам" display="Par1250"/>
    <hyperlink ref="A30" r:id="rId1" tooltip="Федеральный закон от 22.12.2005 N 179-ФЗ (с изм. от 14.12.2015) &quot;О страховых тарифах на обязательное социальное страхование от несчастных случаев на производстве и профессиональных заболеваний на 2006 год&quot;_x000b_{КонсультантПлюс}" display="consultantplus://offline/ref=A838EAF4F13EB3117D883A28E84608CF8B3B228900D7426BE487CD03I4w6K"/>
  </hyperlinks>
  <pageMargins left="0" right="0" top="0" bottom="0" header="0" footer="0"/>
  <pageSetup paperSize="9" scale="65" orientation="landscape" r:id="rId2"/>
  <headerFooter>
    <oddHeader>&amp;RПриложение №1 к ПФХД №1   от 20.12.2023г.</oddHeader>
    <oddFooter>&amp;C4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G33"/>
  <sheetViews>
    <sheetView view="pageBreakPreview" zoomScaleSheetLayoutView="100" workbookViewId="0">
      <selection activeCell="F21" sqref="F21"/>
    </sheetView>
  </sheetViews>
  <sheetFormatPr defaultColWidth="9.140625" defaultRowHeight="14.25"/>
  <cols>
    <col min="1" max="1" width="21.5703125" style="4" customWidth="1"/>
    <col min="2" max="2" width="22.140625" style="4" customWidth="1"/>
    <col min="3" max="3" width="14.140625" style="4" customWidth="1"/>
    <col min="4" max="4" width="14.85546875" style="4" customWidth="1"/>
    <col min="5" max="6" width="14.5703125" style="4" customWidth="1"/>
    <col min="7" max="7" width="19.140625" style="4" customWidth="1"/>
    <col min="8" max="16384" width="9.140625" style="4"/>
  </cols>
  <sheetData>
    <row r="1" spans="1:7" ht="14.25" customHeight="1">
      <c r="A1" s="556" t="s">
        <v>32</v>
      </c>
      <c r="B1" s="556"/>
      <c r="C1" s="556"/>
      <c r="D1" s="556"/>
      <c r="E1" s="556"/>
      <c r="F1" s="556"/>
      <c r="G1" s="5"/>
    </row>
    <row r="2" spans="1:7" ht="14.25" customHeight="1">
      <c r="A2" s="556" t="s">
        <v>33</v>
      </c>
      <c r="B2" s="556"/>
      <c r="C2" s="556"/>
      <c r="D2" s="556"/>
      <c r="E2" s="556"/>
      <c r="F2" s="556"/>
      <c r="G2" s="5"/>
    </row>
    <row r="3" spans="1:7">
      <c r="B3" s="5"/>
      <c r="C3" s="5"/>
      <c r="D3" s="5"/>
      <c r="E3" s="5"/>
      <c r="F3" s="5"/>
      <c r="G3" s="5"/>
    </row>
    <row r="4" spans="1:7" ht="14.25" customHeight="1">
      <c r="A4" s="554" t="s">
        <v>237</v>
      </c>
      <c r="B4" s="554"/>
      <c r="C4" s="554"/>
      <c r="D4" s="554"/>
      <c r="E4" s="554"/>
      <c r="F4" s="554"/>
      <c r="G4" s="5"/>
    </row>
    <row r="5" spans="1:7" ht="33" customHeight="1">
      <c r="A5" s="535" t="s">
        <v>72</v>
      </c>
      <c r="B5" s="555"/>
      <c r="C5" s="23"/>
      <c r="D5" s="23"/>
      <c r="E5" s="23"/>
      <c r="F5" s="23"/>
      <c r="G5" s="5"/>
    </row>
    <row r="6" spans="1:7" ht="24" customHeight="1">
      <c r="A6" s="549" t="s">
        <v>77</v>
      </c>
      <c r="B6" s="549"/>
      <c r="C6" s="549"/>
      <c r="D6" s="549"/>
      <c r="E6" s="549"/>
      <c r="F6" s="549"/>
      <c r="G6" s="5"/>
    </row>
    <row r="7" spans="1:7" ht="0.75" customHeight="1">
      <c r="B7" s="5"/>
      <c r="C7" s="5"/>
      <c r="D7" s="5"/>
      <c r="E7" s="5"/>
      <c r="F7" s="5"/>
      <c r="G7" s="5"/>
    </row>
    <row r="8" spans="1:7" ht="38.25">
      <c r="A8" s="21" t="s">
        <v>10</v>
      </c>
      <c r="B8" s="21" t="s">
        <v>13</v>
      </c>
      <c r="C8" s="21" t="s">
        <v>29</v>
      </c>
      <c r="D8" s="21" t="s">
        <v>30</v>
      </c>
      <c r="E8" s="21" t="s">
        <v>31</v>
      </c>
      <c r="F8" s="21" t="s">
        <v>238</v>
      </c>
      <c r="G8" s="5"/>
    </row>
    <row r="9" spans="1:7">
      <c r="A9" s="7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5"/>
    </row>
    <row r="10" spans="1:7" ht="14.25" customHeight="1">
      <c r="A10" s="551" t="s">
        <v>73</v>
      </c>
      <c r="B10" s="552"/>
      <c r="C10" s="552"/>
      <c r="D10" s="552"/>
      <c r="E10" s="552"/>
      <c r="F10" s="553"/>
      <c r="G10" s="5"/>
    </row>
    <row r="11" spans="1:7" ht="51">
      <c r="A11" s="162" t="s">
        <v>542</v>
      </c>
      <c r="B11" s="33" t="s">
        <v>74</v>
      </c>
      <c r="C11" s="24">
        <v>5650</v>
      </c>
      <c r="D11" s="24">
        <v>4</v>
      </c>
      <c r="E11" s="27">
        <f>C11*D11</f>
        <v>22600</v>
      </c>
      <c r="F11" s="27" t="s">
        <v>244</v>
      </c>
      <c r="G11" s="5"/>
    </row>
    <row r="12" spans="1:7" ht="22.5">
      <c r="A12" s="8" t="s">
        <v>56</v>
      </c>
      <c r="B12" s="9"/>
      <c r="C12" s="9"/>
      <c r="D12" s="9"/>
      <c r="E12" s="9">
        <f>E11</f>
        <v>22600</v>
      </c>
      <c r="F12" s="9"/>
      <c r="G12" s="5"/>
    </row>
    <row r="13" spans="1:7">
      <c r="B13" s="5"/>
      <c r="C13" s="5"/>
      <c r="D13" s="5"/>
      <c r="E13" s="5"/>
      <c r="F13" s="5"/>
      <c r="G13" s="5"/>
    </row>
    <row r="14" spans="1:7">
      <c r="A14" s="554" t="s">
        <v>243</v>
      </c>
      <c r="B14" s="554"/>
      <c r="C14" s="554"/>
      <c r="D14" s="554"/>
      <c r="E14" s="554"/>
      <c r="F14" s="554"/>
      <c r="G14" s="5"/>
    </row>
    <row r="15" spans="1:7" ht="15">
      <c r="A15" s="535" t="s">
        <v>72</v>
      </c>
      <c r="B15" s="555"/>
      <c r="C15" s="23"/>
      <c r="D15" s="23"/>
      <c r="E15" s="23"/>
      <c r="F15" s="23"/>
      <c r="G15" s="5"/>
    </row>
    <row r="16" spans="1:7" ht="30.75" customHeight="1">
      <c r="A16" s="549" t="s">
        <v>77</v>
      </c>
      <c r="B16" s="549"/>
      <c r="C16" s="549"/>
      <c r="D16" s="549"/>
      <c r="E16" s="549"/>
      <c r="F16" s="549"/>
      <c r="G16" s="5"/>
    </row>
    <row r="17" spans="1:7">
      <c r="B17" s="5"/>
      <c r="C17" s="5"/>
      <c r="D17" s="5"/>
      <c r="E17" s="5"/>
      <c r="F17" s="5"/>
      <c r="G17" s="5"/>
    </row>
    <row r="18" spans="1:7" ht="38.25">
      <c r="A18" s="21" t="s">
        <v>10</v>
      </c>
      <c r="B18" s="21" t="s">
        <v>13</v>
      </c>
      <c r="C18" s="21" t="s">
        <v>29</v>
      </c>
      <c r="D18" s="21" t="s">
        <v>30</v>
      </c>
      <c r="E18" s="21" t="s">
        <v>31</v>
      </c>
      <c r="F18" s="21" t="s">
        <v>238</v>
      </c>
      <c r="G18" s="5"/>
    </row>
    <row r="19" spans="1:7">
      <c r="A19" s="7">
        <v>1</v>
      </c>
      <c r="B19" s="21">
        <v>2</v>
      </c>
      <c r="C19" s="21">
        <v>3</v>
      </c>
      <c r="D19" s="21">
        <v>4</v>
      </c>
      <c r="E19" s="21">
        <v>5</v>
      </c>
      <c r="F19" s="21">
        <v>6</v>
      </c>
      <c r="G19" s="5"/>
    </row>
    <row r="20" spans="1:7">
      <c r="A20" s="551" t="s">
        <v>73</v>
      </c>
      <c r="B20" s="552"/>
      <c r="C20" s="552"/>
      <c r="D20" s="552"/>
      <c r="E20" s="552"/>
      <c r="F20" s="553"/>
    </row>
    <row r="21" spans="1:7" ht="76.5">
      <c r="A21" s="162" t="s">
        <v>542</v>
      </c>
      <c r="B21" s="34" t="s">
        <v>75</v>
      </c>
      <c r="C21" s="24">
        <v>4642.5</v>
      </c>
      <c r="D21" s="24">
        <v>4</v>
      </c>
      <c r="E21" s="27">
        <f>C21*D21</f>
        <v>18570</v>
      </c>
      <c r="F21" s="27" t="s">
        <v>245</v>
      </c>
    </row>
    <row r="22" spans="1:7" ht="22.5">
      <c r="A22" s="8" t="s">
        <v>56</v>
      </c>
      <c r="B22" s="9"/>
      <c r="C22" s="9"/>
      <c r="D22" s="9"/>
      <c r="E22" s="9">
        <f>E21</f>
        <v>18570</v>
      </c>
      <c r="F22" s="9"/>
    </row>
    <row r="23" spans="1:7">
      <c r="A23" s="6"/>
      <c r="B23" s="10" t="s">
        <v>26</v>
      </c>
      <c r="C23" s="11" t="s">
        <v>9</v>
      </c>
      <c r="D23" s="12" t="s">
        <v>9</v>
      </c>
      <c r="E23" s="12">
        <f>E12+E22</f>
        <v>41170</v>
      </c>
      <c r="F23" s="12"/>
    </row>
    <row r="24" spans="1:7">
      <c r="B24" s="5"/>
      <c r="C24" s="5"/>
      <c r="D24" s="5"/>
      <c r="E24" s="5"/>
      <c r="F24" s="5"/>
    </row>
    <row r="25" spans="1:7">
      <c r="B25" s="5"/>
      <c r="C25" s="5"/>
      <c r="D25" s="5"/>
      <c r="E25" s="5"/>
      <c r="F25" s="5"/>
    </row>
    <row r="26" spans="1:7">
      <c r="B26" s="5"/>
      <c r="C26" s="5"/>
      <c r="D26" s="5"/>
      <c r="E26" s="5"/>
      <c r="F26" s="5"/>
    </row>
    <row r="27" spans="1:7">
      <c r="B27" s="5"/>
      <c r="C27" s="5"/>
      <c r="D27" s="5"/>
      <c r="E27" s="5"/>
      <c r="F27" s="5"/>
    </row>
    <row r="28" spans="1:7">
      <c r="B28" s="5"/>
      <c r="C28" s="5"/>
      <c r="D28" s="5"/>
      <c r="E28" s="5"/>
      <c r="F28" s="5"/>
    </row>
    <row r="29" spans="1:7">
      <c r="B29" s="5"/>
      <c r="C29" s="5"/>
      <c r="D29" s="5"/>
      <c r="E29" s="5"/>
      <c r="F29" s="5"/>
    </row>
    <row r="30" spans="1:7">
      <c r="B30" s="5"/>
      <c r="C30" s="5"/>
      <c r="D30" s="5"/>
      <c r="E30" s="5"/>
      <c r="F30" s="5"/>
    </row>
    <row r="31" spans="1:7">
      <c r="B31" s="5"/>
      <c r="C31" s="5"/>
      <c r="D31" s="5"/>
      <c r="E31" s="5"/>
      <c r="F31" s="5"/>
    </row>
    <row r="32" spans="1:7">
      <c r="B32" s="5"/>
      <c r="C32" s="5"/>
      <c r="D32" s="5"/>
      <c r="E32" s="5"/>
      <c r="F32" s="5"/>
    </row>
    <row r="33" spans="2:6">
      <c r="B33" s="5"/>
      <c r="C33" s="5"/>
      <c r="D33" s="5"/>
      <c r="E33" s="5"/>
      <c r="F33" s="5"/>
    </row>
  </sheetData>
  <mergeCells count="10">
    <mergeCell ref="A20:F20"/>
    <mergeCell ref="A14:F14"/>
    <mergeCell ref="A15:B15"/>
    <mergeCell ref="A16:F16"/>
    <mergeCell ref="A1:F1"/>
    <mergeCell ref="A2:F2"/>
    <mergeCell ref="A4:F4"/>
    <mergeCell ref="A5:B5"/>
    <mergeCell ref="A6:F6"/>
    <mergeCell ref="A10:F10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L20"/>
  <sheetViews>
    <sheetView view="pageBreakPreview" topLeftCell="A4" zoomScaleSheetLayoutView="100" workbookViewId="0">
      <selection activeCell="Q14" sqref="Q14"/>
    </sheetView>
  </sheetViews>
  <sheetFormatPr defaultColWidth="9.140625" defaultRowHeight="14.25"/>
  <cols>
    <col min="1" max="1" width="21.85546875" style="4" customWidth="1"/>
    <col min="2" max="2" width="22.140625" style="4" customWidth="1"/>
    <col min="3" max="3" width="12.28515625" style="4" customWidth="1"/>
    <col min="4" max="4" width="14.85546875" style="4" customWidth="1"/>
    <col min="5" max="5" width="10.42578125" style="4" customWidth="1"/>
    <col min="6" max="6" width="19.140625" style="4" customWidth="1"/>
    <col min="7" max="7" width="9.140625" style="4"/>
    <col min="8" max="12" width="0" style="4" hidden="1" customWidth="1"/>
    <col min="13" max="16384" width="9.140625" style="4"/>
  </cols>
  <sheetData>
    <row r="1" spans="1:12">
      <c r="A1" s="534" t="s">
        <v>19</v>
      </c>
      <c r="B1" s="534"/>
      <c r="C1" s="534"/>
      <c r="D1" s="534"/>
      <c r="E1" s="534"/>
      <c r="F1" s="534"/>
      <c r="G1" s="534"/>
      <c r="H1" s="20"/>
      <c r="I1" s="20"/>
    </row>
    <row r="2" spans="1:12">
      <c r="A2" s="534" t="s">
        <v>20</v>
      </c>
      <c r="B2" s="534"/>
      <c r="C2" s="534"/>
      <c r="D2" s="534"/>
      <c r="E2" s="534"/>
      <c r="F2" s="534"/>
      <c r="G2" s="534"/>
      <c r="H2" s="20"/>
      <c r="I2" s="20"/>
    </row>
    <row r="3" spans="1:12" ht="24.75" customHeight="1">
      <c r="A3" s="554" t="s">
        <v>306</v>
      </c>
      <c r="B3" s="554"/>
      <c r="C3" s="554"/>
      <c r="D3" s="554"/>
      <c r="E3" s="554"/>
      <c r="F3" s="554"/>
    </row>
    <row r="4" spans="1:12" ht="26.25" customHeight="1">
      <c r="A4" s="554" t="s">
        <v>67</v>
      </c>
      <c r="B4" s="554"/>
      <c r="C4" s="554"/>
      <c r="D4" s="554"/>
      <c r="E4" s="554"/>
      <c r="F4" s="554"/>
      <c r="G4" s="3"/>
    </row>
    <row r="5" spans="1:12" ht="23.25" customHeight="1">
      <c r="A5" s="23" t="s">
        <v>236</v>
      </c>
      <c r="B5" s="22"/>
      <c r="C5" s="22"/>
      <c r="D5" s="22"/>
      <c r="E5" s="22"/>
      <c r="F5" s="5"/>
    </row>
    <row r="6" spans="1:12" ht="38.25">
      <c r="A6" s="21" t="s">
        <v>10</v>
      </c>
      <c r="B6" s="21" t="s">
        <v>21</v>
      </c>
      <c r="C6" s="21" t="s">
        <v>334</v>
      </c>
      <c r="D6" s="21" t="s">
        <v>335</v>
      </c>
      <c r="E6" s="21" t="s">
        <v>39</v>
      </c>
      <c r="F6" s="546" t="s">
        <v>238</v>
      </c>
      <c r="G6" s="547"/>
    </row>
    <row r="7" spans="1:12" ht="15">
      <c r="A7" s="7">
        <v>1</v>
      </c>
      <c r="B7" s="21">
        <v>2</v>
      </c>
      <c r="C7" s="21">
        <v>3</v>
      </c>
      <c r="D7" s="21">
        <v>4</v>
      </c>
      <c r="E7" s="21">
        <v>5</v>
      </c>
      <c r="F7" s="546">
        <v>7</v>
      </c>
      <c r="G7" s="547"/>
    </row>
    <row r="8" spans="1:12" ht="51">
      <c r="A8" s="42" t="s">
        <v>539</v>
      </c>
      <c r="B8" s="24" t="s">
        <v>82</v>
      </c>
      <c r="C8" s="24">
        <v>2</v>
      </c>
      <c r="D8" s="24">
        <v>1000</v>
      </c>
      <c r="E8" s="24">
        <f>C8*D8</f>
        <v>2000</v>
      </c>
      <c r="F8" s="527" t="s">
        <v>239</v>
      </c>
      <c r="G8" s="539"/>
    </row>
    <row r="9" spans="1:12" ht="48.75" customHeight="1">
      <c r="A9" s="42"/>
      <c r="B9" s="24" t="s">
        <v>235</v>
      </c>
      <c r="C9" s="24">
        <v>2</v>
      </c>
      <c r="D9" s="31">
        <v>2000</v>
      </c>
      <c r="E9" s="31">
        <f>C9*D9</f>
        <v>4000</v>
      </c>
      <c r="F9" s="540"/>
      <c r="G9" s="541"/>
    </row>
    <row r="10" spans="1:12" ht="22.5">
      <c r="A10" s="8" t="s">
        <v>56</v>
      </c>
      <c r="B10" s="9"/>
      <c r="C10" s="9"/>
      <c r="D10" s="9"/>
      <c r="E10" s="39">
        <f>E8+E9</f>
        <v>6000</v>
      </c>
      <c r="F10" s="540"/>
      <c r="G10" s="541"/>
    </row>
    <row r="11" spans="1:12" ht="51">
      <c r="A11" s="42" t="s">
        <v>541</v>
      </c>
      <c r="B11" s="24" t="s">
        <v>82</v>
      </c>
      <c r="C11" s="24">
        <v>15</v>
      </c>
      <c r="D11" s="24">
        <v>1200</v>
      </c>
      <c r="E11" s="24">
        <f>C11*D11</f>
        <v>18000</v>
      </c>
      <c r="F11" s="542"/>
      <c r="G11" s="543"/>
    </row>
    <row r="12" spans="1:12" ht="54" customHeight="1">
      <c r="A12" s="42"/>
      <c r="B12" s="24" t="s">
        <v>235</v>
      </c>
      <c r="C12" s="24">
        <v>15</v>
      </c>
      <c r="D12" s="31">
        <v>3000</v>
      </c>
      <c r="E12" s="24">
        <f>C12*D12</f>
        <v>45000</v>
      </c>
      <c r="F12" s="544"/>
      <c r="G12" s="545"/>
    </row>
    <row r="13" spans="1:12" ht="23.25">
      <c r="A13" s="8" t="s">
        <v>56</v>
      </c>
      <c r="B13" s="9"/>
      <c r="C13" s="9"/>
      <c r="D13" s="9"/>
      <c r="E13" s="39">
        <f>E11+E12</f>
        <v>63000</v>
      </c>
      <c r="F13" s="557"/>
      <c r="G13" s="558"/>
      <c r="L13" s="4" t="s">
        <v>301</v>
      </c>
    </row>
    <row r="14" spans="1:12" s="165" customFormat="1" ht="51">
      <c r="A14" s="295" t="s">
        <v>543</v>
      </c>
      <c r="B14" s="27" t="s">
        <v>82</v>
      </c>
      <c r="C14" s="27">
        <v>5</v>
      </c>
      <c r="D14" s="27">
        <v>4750</v>
      </c>
      <c r="E14" s="27">
        <f>C14*D14</f>
        <v>23750</v>
      </c>
      <c r="F14" s="560" t="s">
        <v>706</v>
      </c>
      <c r="G14" s="528"/>
    </row>
    <row r="15" spans="1:12" s="165" customFormat="1" ht="54" customHeight="1">
      <c r="A15" s="295"/>
      <c r="B15" s="27" t="s">
        <v>235</v>
      </c>
      <c r="C15" s="27">
        <v>5</v>
      </c>
      <c r="D15" s="37">
        <v>3500</v>
      </c>
      <c r="E15" s="27">
        <f>C15*D15</f>
        <v>17500</v>
      </c>
      <c r="F15" s="531"/>
      <c r="G15" s="532"/>
    </row>
    <row r="16" spans="1:12" ht="35.25" customHeight="1">
      <c r="A16" s="42"/>
      <c r="B16" s="27" t="s">
        <v>703</v>
      </c>
      <c r="C16" s="27">
        <v>4</v>
      </c>
      <c r="D16" s="37">
        <v>4750</v>
      </c>
      <c r="E16" s="37">
        <f>C16*D16</f>
        <v>19000</v>
      </c>
      <c r="F16" s="559" t="s">
        <v>705</v>
      </c>
      <c r="G16" s="530"/>
    </row>
    <row r="17" spans="1:12" s="165" customFormat="1" ht="42.75" customHeight="1">
      <c r="A17" s="295"/>
      <c r="B17" s="27" t="s">
        <v>704</v>
      </c>
      <c r="C17" s="27">
        <v>4</v>
      </c>
      <c r="D17" s="37">
        <v>3500</v>
      </c>
      <c r="E17" s="27">
        <f>C17*D17</f>
        <v>14000</v>
      </c>
      <c r="F17" s="531"/>
      <c r="G17" s="532"/>
    </row>
    <row r="18" spans="1:12" ht="23.25">
      <c r="A18" s="8" t="s">
        <v>56</v>
      </c>
      <c r="B18" s="9"/>
      <c r="C18" s="9"/>
      <c r="D18" s="9"/>
      <c r="E18" s="39">
        <f>E14+E15+E16+E17</f>
        <v>74250</v>
      </c>
      <c r="F18" s="557"/>
      <c r="G18" s="558"/>
      <c r="L18" s="4" t="s">
        <v>301</v>
      </c>
    </row>
    <row r="19" spans="1:12" ht="15">
      <c r="A19" s="6"/>
      <c r="B19" s="10" t="s">
        <v>26</v>
      </c>
      <c r="C19" s="12" t="s">
        <v>11</v>
      </c>
      <c r="D19" s="12" t="s">
        <v>11</v>
      </c>
      <c r="E19" s="41">
        <f>E18+E13+E10</f>
        <v>143250</v>
      </c>
      <c r="F19" s="557"/>
      <c r="G19" s="558"/>
    </row>
    <row r="20" spans="1:12">
      <c r="B20" s="5"/>
      <c r="C20" s="5"/>
      <c r="D20" s="5"/>
      <c r="E20" s="5"/>
      <c r="F20" s="5"/>
    </row>
  </sheetData>
  <mergeCells count="12">
    <mergeCell ref="F13:G13"/>
    <mergeCell ref="F19:G19"/>
    <mergeCell ref="A1:G1"/>
    <mergeCell ref="A2:G2"/>
    <mergeCell ref="F7:G7"/>
    <mergeCell ref="F8:G12"/>
    <mergeCell ref="A3:F3"/>
    <mergeCell ref="A4:F4"/>
    <mergeCell ref="F6:G6"/>
    <mergeCell ref="F18:G18"/>
    <mergeCell ref="F16:G17"/>
    <mergeCell ref="F14:G1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&amp;RПриложение №1 к ПФХД №1   от 20.12.2023г.</oddHeader>
    <oddFooter>&amp;C3</oddFooter>
  </headerFooter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30"/>
  <sheetViews>
    <sheetView view="pageBreakPreview" topLeftCell="A2" zoomScaleSheetLayoutView="100" workbookViewId="0">
      <selection activeCell="O14" sqref="O14"/>
    </sheetView>
  </sheetViews>
  <sheetFormatPr defaultColWidth="9.140625" defaultRowHeight="14.25"/>
  <cols>
    <col min="1" max="1" width="21.5703125" style="4" customWidth="1"/>
    <col min="2" max="2" width="22.140625" style="4" customWidth="1"/>
    <col min="3" max="3" width="9.85546875" style="4" customWidth="1"/>
    <col min="4" max="4" width="12" style="4" customWidth="1"/>
    <col min="5" max="5" width="12.28515625" style="4" customWidth="1"/>
    <col min="6" max="6" width="13.7109375" style="4" customWidth="1"/>
    <col min="7" max="7" width="32.140625" style="4" customWidth="1"/>
    <col min="8" max="8" width="9.5703125" style="4" bestFit="1" customWidth="1"/>
    <col min="9" max="16384" width="9.140625" style="4"/>
  </cols>
  <sheetData>
    <row r="1" spans="1:8" ht="24.75" customHeight="1">
      <c r="A1" s="556" t="s">
        <v>34</v>
      </c>
      <c r="B1" s="556"/>
      <c r="C1" s="556"/>
      <c r="D1" s="556"/>
      <c r="E1" s="556"/>
      <c r="F1" s="556"/>
    </row>
    <row r="2" spans="1:8">
      <c r="B2" s="5"/>
      <c r="C2" s="5"/>
      <c r="D2" s="5"/>
      <c r="E2" s="5"/>
      <c r="F2" s="5"/>
      <c r="G2" s="5"/>
    </row>
    <row r="3" spans="1:8" ht="24.75" customHeight="1">
      <c r="A3" s="554" t="s">
        <v>76</v>
      </c>
      <c r="B3" s="554"/>
      <c r="C3" s="554"/>
      <c r="D3" s="554"/>
      <c r="E3" s="554"/>
      <c r="F3" s="554"/>
    </row>
    <row r="4" spans="1:8" ht="26.25" customHeight="1">
      <c r="A4" s="554" t="s">
        <v>67</v>
      </c>
      <c r="B4" s="554"/>
      <c r="C4" s="554"/>
      <c r="D4" s="554"/>
      <c r="E4" s="554"/>
      <c r="F4" s="554"/>
      <c r="G4" s="3"/>
    </row>
    <row r="5" spans="1:8" ht="36" customHeight="1">
      <c r="A5" s="556" t="s">
        <v>35</v>
      </c>
      <c r="B5" s="556"/>
      <c r="C5" s="556"/>
      <c r="D5" s="556"/>
      <c r="E5" s="556"/>
      <c r="F5" s="5"/>
      <c r="G5" s="22"/>
    </row>
    <row r="6" spans="1:8" ht="15.75" customHeight="1">
      <c r="A6" s="23" t="s">
        <v>78</v>
      </c>
      <c r="B6" s="22"/>
      <c r="C6" s="22"/>
      <c r="D6" s="22"/>
      <c r="E6" s="22"/>
      <c r="F6" s="5"/>
      <c r="G6" s="22"/>
    </row>
    <row r="7" spans="1:8" hidden="1">
      <c r="B7" s="5"/>
      <c r="C7" s="5"/>
      <c r="D7" s="5"/>
      <c r="E7" s="5"/>
      <c r="F7" s="5"/>
      <c r="G7" s="5"/>
    </row>
    <row r="8" spans="1:8" ht="42" customHeight="1">
      <c r="A8" s="21" t="s">
        <v>10</v>
      </c>
      <c r="B8" s="21" t="s">
        <v>21</v>
      </c>
      <c r="C8" s="21" t="s">
        <v>36</v>
      </c>
      <c r="D8" s="21" t="s">
        <v>37</v>
      </c>
      <c r="E8" s="21" t="s">
        <v>38</v>
      </c>
      <c r="F8" s="21" t="s">
        <v>25</v>
      </c>
      <c r="G8" s="21" t="s">
        <v>238</v>
      </c>
    </row>
    <row r="9" spans="1:8">
      <c r="A9" s="7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</row>
    <row r="10" spans="1:8" ht="51">
      <c r="A10" s="162" t="s">
        <v>539</v>
      </c>
      <c r="B10" s="35" t="s">
        <v>79</v>
      </c>
      <c r="C10" s="36">
        <v>1</v>
      </c>
      <c r="D10" s="24">
        <v>12</v>
      </c>
      <c r="E10" s="31">
        <v>395</v>
      </c>
      <c r="F10" s="37">
        <f>C10*D10*E10</f>
        <v>4740</v>
      </c>
      <c r="G10" s="563" t="s">
        <v>246</v>
      </c>
    </row>
    <row r="11" spans="1:8" ht="25.5">
      <c r="A11" s="162"/>
      <c r="B11" s="38" t="s">
        <v>80</v>
      </c>
      <c r="C11" s="24">
        <v>1</v>
      </c>
      <c r="D11" s="24">
        <v>12</v>
      </c>
      <c r="E11" s="31">
        <v>1900</v>
      </c>
      <c r="F11" s="37">
        <f>D11*E11</f>
        <v>22800</v>
      </c>
      <c r="G11" s="564"/>
    </row>
    <row r="12" spans="1:8" ht="22.5">
      <c r="A12" s="8" t="s">
        <v>56</v>
      </c>
      <c r="B12" s="9"/>
      <c r="C12" s="9"/>
      <c r="D12" s="9"/>
      <c r="E12" s="9"/>
      <c r="F12" s="39">
        <f>F10+F11</f>
        <v>27540</v>
      </c>
      <c r="G12" s="9"/>
    </row>
    <row r="13" spans="1:8" ht="25.5">
      <c r="A13" s="162" t="s">
        <v>541</v>
      </c>
      <c r="B13" s="38" t="s">
        <v>81</v>
      </c>
      <c r="C13" s="24">
        <v>11</v>
      </c>
      <c r="D13" s="24">
        <v>12</v>
      </c>
      <c r="E13" s="24">
        <v>120</v>
      </c>
      <c r="F13" s="37">
        <f>C13*D13*E13</f>
        <v>15840</v>
      </c>
      <c r="G13" s="562" t="s">
        <v>246</v>
      </c>
    </row>
    <row r="14" spans="1:8" ht="51">
      <c r="A14" s="162"/>
      <c r="B14" s="38" t="s">
        <v>79</v>
      </c>
      <c r="C14" s="416">
        <v>9</v>
      </c>
      <c r="D14" s="40">
        <v>12</v>
      </c>
      <c r="E14" s="40">
        <v>395</v>
      </c>
      <c r="F14" s="37">
        <f>C14*D14*E14</f>
        <v>42660</v>
      </c>
      <c r="G14" s="542"/>
      <c r="H14" s="305"/>
    </row>
    <row r="15" spans="1:8" ht="25.5">
      <c r="A15" s="162"/>
      <c r="B15" s="38" t="s">
        <v>80</v>
      </c>
      <c r="C15" s="24">
        <v>5</v>
      </c>
      <c r="D15" s="24">
        <v>12</v>
      </c>
      <c r="E15" s="31">
        <v>2140</v>
      </c>
      <c r="F15" s="37">
        <f>C15*D15*E15</f>
        <v>128400</v>
      </c>
      <c r="G15" s="542"/>
    </row>
    <row r="16" spans="1:8">
      <c r="A16" s="162"/>
      <c r="B16" s="38" t="s">
        <v>600</v>
      </c>
      <c r="C16" s="24"/>
      <c r="D16" s="24">
        <v>50</v>
      </c>
      <c r="E16" s="31">
        <v>400</v>
      </c>
      <c r="F16" s="37">
        <f>D16*E16</f>
        <v>20000</v>
      </c>
      <c r="G16" s="542"/>
    </row>
    <row r="17" spans="1:8" ht="25.5">
      <c r="A17" s="162"/>
      <c r="B17" s="38" t="s">
        <v>601</v>
      </c>
      <c r="C17" s="24"/>
      <c r="D17" s="24">
        <v>150</v>
      </c>
      <c r="E17" s="31">
        <v>50</v>
      </c>
      <c r="F17" s="37">
        <f>D17*E17</f>
        <v>7500</v>
      </c>
      <c r="G17" s="544"/>
    </row>
    <row r="18" spans="1:8" ht="22.5">
      <c r="A18" s="8" t="s">
        <v>56</v>
      </c>
      <c r="B18" s="9"/>
      <c r="C18" s="9"/>
      <c r="D18" s="9"/>
      <c r="E18" s="9"/>
      <c r="F18" s="39">
        <f>F13+F14+F15+F16+F17</f>
        <v>214400</v>
      </c>
      <c r="G18" s="9"/>
    </row>
    <row r="19" spans="1:8" ht="63.75">
      <c r="A19" s="162" t="s">
        <v>542</v>
      </c>
      <c r="B19" s="428" t="s">
        <v>575</v>
      </c>
      <c r="C19" s="27">
        <v>4</v>
      </c>
      <c r="D19" s="27">
        <v>12</v>
      </c>
      <c r="E19" s="27">
        <v>350</v>
      </c>
      <c r="F19" s="37">
        <f>C19*D19*E19</f>
        <v>16800</v>
      </c>
      <c r="G19" s="561" t="s">
        <v>576</v>
      </c>
      <c r="H19" s="305"/>
    </row>
    <row r="20" spans="1:8" ht="40.5" customHeight="1">
      <c r="A20" s="8" t="s">
        <v>56</v>
      </c>
      <c r="B20" s="9"/>
      <c r="C20" s="9"/>
      <c r="D20" s="9"/>
      <c r="E20" s="9"/>
      <c r="F20" s="39">
        <f>F19</f>
        <v>16800</v>
      </c>
      <c r="G20" s="542"/>
    </row>
    <row r="21" spans="1:8" ht="41.25" customHeight="1">
      <c r="A21" s="6"/>
      <c r="B21" s="10" t="s">
        <v>26</v>
      </c>
      <c r="C21" s="12" t="s">
        <v>9</v>
      </c>
      <c r="D21" s="12" t="s">
        <v>9</v>
      </c>
      <c r="E21" s="12" t="s">
        <v>9</v>
      </c>
      <c r="F21" s="41">
        <f>F12+F18+F20</f>
        <v>258740</v>
      </c>
      <c r="G21" s="429"/>
    </row>
    <row r="22" spans="1:8">
      <c r="B22" s="5"/>
      <c r="C22" s="5"/>
      <c r="D22" s="5"/>
      <c r="E22" s="5"/>
      <c r="F22" s="5"/>
      <c r="G22" s="5"/>
    </row>
    <row r="23" spans="1:8">
      <c r="B23" s="5"/>
      <c r="C23" s="5"/>
      <c r="D23" s="5"/>
      <c r="E23" s="5"/>
      <c r="F23" s="5"/>
      <c r="G23" s="5"/>
    </row>
    <row r="24" spans="1:8">
      <c r="B24" s="5"/>
      <c r="C24" s="5"/>
      <c r="D24" s="5"/>
      <c r="E24" s="5"/>
      <c r="F24" s="5"/>
      <c r="G24" s="5"/>
    </row>
    <row r="25" spans="1:8">
      <c r="B25" s="5"/>
      <c r="C25" s="5"/>
      <c r="D25" s="5"/>
      <c r="E25" s="5"/>
      <c r="F25" s="5"/>
      <c r="G25" s="5"/>
    </row>
    <row r="26" spans="1:8">
      <c r="B26" s="5"/>
      <c r="C26" s="5"/>
      <c r="D26" s="5"/>
      <c r="E26" s="5"/>
      <c r="F26" s="5"/>
      <c r="G26" s="5"/>
    </row>
    <row r="27" spans="1:8">
      <c r="B27" s="5"/>
      <c r="C27" s="5"/>
      <c r="D27" s="5"/>
      <c r="E27" s="5"/>
      <c r="F27" s="5"/>
      <c r="G27" s="5"/>
    </row>
    <row r="28" spans="1:8">
      <c r="B28" s="5"/>
      <c r="C28" s="5"/>
      <c r="D28" s="5"/>
      <c r="E28" s="5"/>
      <c r="F28" s="5"/>
      <c r="G28" s="5"/>
    </row>
    <row r="29" spans="1:8">
      <c r="B29" s="5"/>
      <c r="C29" s="5"/>
      <c r="D29" s="5"/>
      <c r="E29" s="5"/>
      <c r="F29" s="5"/>
      <c r="G29" s="5"/>
    </row>
    <row r="30" spans="1:8">
      <c r="B30" s="5"/>
      <c r="C30" s="5"/>
      <c r="D30" s="5"/>
      <c r="E30" s="5"/>
      <c r="F30" s="5"/>
      <c r="G30" s="5"/>
    </row>
  </sheetData>
  <mergeCells count="7">
    <mergeCell ref="G19:G20"/>
    <mergeCell ref="G13:G17"/>
    <mergeCell ref="A1:F1"/>
    <mergeCell ref="A3:F3"/>
    <mergeCell ref="A4:F4"/>
    <mergeCell ref="A5:E5"/>
    <mergeCell ref="G10:G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&amp;RПриложение №1 к ПФХД №1   от 20.12.2023г.</oddHeader>
    <oddFooter>&amp;C7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H79"/>
  <sheetViews>
    <sheetView view="pageBreakPreview" topLeftCell="A66" zoomScaleSheetLayoutView="100" workbookViewId="0">
      <selection activeCell="P68" sqref="P68"/>
    </sheetView>
  </sheetViews>
  <sheetFormatPr defaultColWidth="9.140625" defaultRowHeight="14.25"/>
  <cols>
    <col min="1" max="1" width="23.28515625" style="4" customWidth="1"/>
    <col min="2" max="2" width="28.140625" style="4" customWidth="1"/>
    <col min="3" max="3" width="18.5703125" style="4" customWidth="1"/>
    <col min="4" max="4" width="8.28515625" style="4" customWidth="1"/>
    <col min="5" max="5" width="12.7109375" style="4" customWidth="1"/>
    <col min="6" max="6" width="16.140625" style="4" customWidth="1"/>
    <col min="7" max="7" width="56.28515625" style="4" customWidth="1"/>
    <col min="8" max="8" width="11.85546875" style="4" hidden="1" customWidth="1"/>
    <col min="9" max="9" width="0.28515625" style="4" customWidth="1"/>
    <col min="10" max="16384" width="9.140625" style="4"/>
  </cols>
  <sheetData>
    <row r="1" spans="1:7" ht="0.75" customHeight="1">
      <c r="B1" s="5"/>
      <c r="C1" s="5"/>
      <c r="D1" s="5"/>
      <c r="E1" s="5"/>
      <c r="F1" s="5"/>
      <c r="G1" s="5"/>
    </row>
    <row r="2" spans="1:7">
      <c r="A2" s="556" t="s">
        <v>45</v>
      </c>
      <c r="B2" s="556"/>
      <c r="C2" s="556"/>
      <c r="D2" s="556"/>
      <c r="E2" s="556"/>
      <c r="F2" s="556"/>
      <c r="G2" s="22"/>
    </row>
    <row r="3" spans="1:7" ht="12.75" customHeight="1">
      <c r="A3" s="556" t="s">
        <v>46</v>
      </c>
      <c r="B3" s="556"/>
      <c r="C3" s="556"/>
      <c r="D3" s="556"/>
      <c r="E3" s="556"/>
      <c r="F3" s="556"/>
      <c r="G3" s="22"/>
    </row>
    <row r="4" spans="1:7">
      <c r="A4" s="554" t="s">
        <v>76</v>
      </c>
      <c r="B4" s="554"/>
      <c r="C4" s="554"/>
      <c r="D4" s="554"/>
      <c r="E4" s="554"/>
      <c r="F4" s="554"/>
      <c r="G4" s="23"/>
    </row>
    <row r="5" spans="1:7" ht="33" customHeight="1">
      <c r="A5" s="554" t="s">
        <v>67</v>
      </c>
      <c r="B5" s="554"/>
      <c r="C5" s="554"/>
      <c r="D5" s="554"/>
      <c r="E5" s="554"/>
      <c r="F5" s="554"/>
      <c r="G5" s="23"/>
    </row>
    <row r="6" spans="1:7" ht="13.5" customHeight="1">
      <c r="A6" s="23" t="s">
        <v>89</v>
      </c>
      <c r="B6" s="5"/>
      <c r="C6" s="5"/>
      <c r="D6" s="5"/>
      <c r="E6" s="5"/>
      <c r="F6" s="5"/>
      <c r="G6" s="5"/>
    </row>
    <row r="7" spans="1:7" hidden="1">
      <c r="B7" s="5"/>
      <c r="C7" s="5"/>
      <c r="D7" s="5"/>
      <c r="E7" s="5"/>
      <c r="F7" s="5"/>
      <c r="G7" s="5"/>
    </row>
    <row r="8" spans="1:7" ht="51">
      <c r="A8" s="21" t="s">
        <v>10</v>
      </c>
      <c r="B8" s="21" t="s">
        <v>21</v>
      </c>
      <c r="C8" s="21" t="s">
        <v>47</v>
      </c>
      <c r="D8" s="21" t="s">
        <v>48</v>
      </c>
      <c r="E8" s="21" t="s">
        <v>49</v>
      </c>
      <c r="F8" s="175" t="s">
        <v>25</v>
      </c>
      <c r="G8" s="21" t="s">
        <v>238</v>
      </c>
    </row>
    <row r="9" spans="1:7">
      <c r="A9" s="7">
        <v>1</v>
      </c>
      <c r="B9" s="21">
        <v>2</v>
      </c>
      <c r="C9" s="21">
        <v>3</v>
      </c>
      <c r="D9" s="21">
        <v>4</v>
      </c>
      <c r="E9" s="21">
        <v>5</v>
      </c>
      <c r="F9" s="175">
        <v>6</v>
      </c>
      <c r="G9" s="21">
        <v>7</v>
      </c>
    </row>
    <row r="10" spans="1:7">
      <c r="A10" s="572" t="s">
        <v>90</v>
      </c>
      <c r="B10" s="573"/>
      <c r="C10" s="573"/>
      <c r="D10" s="573"/>
      <c r="E10" s="573"/>
      <c r="F10" s="573"/>
      <c r="G10" s="187"/>
    </row>
    <row r="11" spans="1:7" ht="29.25" customHeight="1">
      <c r="A11" s="162" t="s">
        <v>538</v>
      </c>
      <c r="B11" s="51" t="s">
        <v>91</v>
      </c>
      <c r="C11" s="52" t="s">
        <v>92</v>
      </c>
      <c r="D11" s="464">
        <v>1</v>
      </c>
      <c r="E11" s="465">
        <v>30000</v>
      </c>
      <c r="F11" s="466">
        <f t="shared" ref="F11:F16" si="0">D11*E11</f>
        <v>30000</v>
      </c>
      <c r="G11" s="188" t="s">
        <v>249</v>
      </c>
    </row>
    <row r="12" spans="1:7" ht="12.75" customHeight="1">
      <c r="A12" s="162"/>
      <c r="B12" s="54" t="s">
        <v>93</v>
      </c>
      <c r="C12" s="55" t="s">
        <v>92</v>
      </c>
      <c r="D12" s="467">
        <v>1</v>
      </c>
      <c r="E12" s="468">
        <v>4000</v>
      </c>
      <c r="F12" s="469">
        <f t="shared" si="0"/>
        <v>4000</v>
      </c>
      <c r="G12" s="189" t="s">
        <v>250</v>
      </c>
    </row>
    <row r="13" spans="1:7" ht="27" customHeight="1">
      <c r="A13" s="162"/>
      <c r="B13" s="44" t="s">
        <v>94</v>
      </c>
      <c r="C13" s="55" t="s">
        <v>92</v>
      </c>
      <c r="D13" s="464">
        <v>4</v>
      </c>
      <c r="E13" s="465">
        <v>250</v>
      </c>
      <c r="F13" s="470">
        <f t="shared" si="0"/>
        <v>1000</v>
      </c>
      <c r="G13" s="190" t="s">
        <v>251</v>
      </c>
    </row>
    <row r="14" spans="1:7" ht="41.25" customHeight="1">
      <c r="A14" s="162"/>
      <c r="B14" s="34" t="s">
        <v>95</v>
      </c>
      <c r="C14" s="52" t="s">
        <v>92</v>
      </c>
      <c r="D14" s="464">
        <v>2</v>
      </c>
      <c r="E14" s="465">
        <v>2500</v>
      </c>
      <c r="F14" s="470">
        <f t="shared" si="0"/>
        <v>5000</v>
      </c>
      <c r="G14" s="191" t="s">
        <v>252</v>
      </c>
    </row>
    <row r="15" spans="1:7" ht="27.75" customHeight="1">
      <c r="A15" s="162"/>
      <c r="B15" s="34" t="s">
        <v>96</v>
      </c>
      <c r="C15" s="52" t="s">
        <v>92</v>
      </c>
      <c r="D15" s="464">
        <v>4</v>
      </c>
      <c r="E15" s="465">
        <v>3000</v>
      </c>
      <c r="F15" s="470">
        <f t="shared" si="0"/>
        <v>12000</v>
      </c>
      <c r="G15" s="191" t="s">
        <v>253</v>
      </c>
    </row>
    <row r="16" spans="1:7" ht="11.25" customHeight="1">
      <c r="A16" s="162"/>
      <c r="B16" s="51" t="s">
        <v>97</v>
      </c>
      <c r="C16" s="55" t="s">
        <v>92</v>
      </c>
      <c r="D16" s="467">
        <v>12</v>
      </c>
      <c r="E16" s="468">
        <v>990</v>
      </c>
      <c r="F16" s="469">
        <f t="shared" si="0"/>
        <v>11880</v>
      </c>
      <c r="G16" s="188" t="s">
        <v>490</v>
      </c>
    </row>
    <row r="17" spans="1:8" ht="51" customHeight="1">
      <c r="A17" s="69"/>
      <c r="B17" s="73" t="s">
        <v>108</v>
      </c>
      <c r="C17" s="55" t="s">
        <v>92</v>
      </c>
      <c r="D17" s="471">
        <v>4</v>
      </c>
      <c r="E17" s="257">
        <v>2000</v>
      </c>
      <c r="F17" s="472">
        <f>D17*E17</f>
        <v>8000</v>
      </c>
      <c r="G17" s="37" t="s">
        <v>247</v>
      </c>
    </row>
    <row r="18" spans="1:8" ht="14.25" customHeight="1">
      <c r="A18" s="69"/>
      <c r="B18" s="73" t="s">
        <v>309</v>
      </c>
      <c r="C18" s="435" t="s">
        <v>92</v>
      </c>
      <c r="D18" s="471">
        <v>1</v>
      </c>
      <c r="E18" s="257">
        <v>24471.17</v>
      </c>
      <c r="F18" s="472">
        <f>D18*E18</f>
        <v>24471.17</v>
      </c>
      <c r="G18" s="37" t="s">
        <v>247</v>
      </c>
    </row>
    <row r="19" spans="1:8" ht="27" customHeight="1">
      <c r="A19" s="162"/>
      <c r="B19" s="51" t="s">
        <v>98</v>
      </c>
      <c r="C19" s="55" t="s">
        <v>92</v>
      </c>
      <c r="D19" s="473">
        <v>9</v>
      </c>
      <c r="E19" s="474">
        <v>1500</v>
      </c>
      <c r="F19" s="469">
        <f>D19*E19</f>
        <v>13500</v>
      </c>
      <c r="G19" s="188" t="s">
        <v>254</v>
      </c>
    </row>
    <row r="20" spans="1:8">
      <c r="A20" s="58"/>
      <c r="B20" s="59"/>
      <c r="C20" s="60"/>
      <c r="D20" s="475"/>
      <c r="E20" s="476"/>
      <c r="F20" s="477">
        <f>SUM(F11:F19)</f>
        <v>109851.17</v>
      </c>
      <c r="G20" s="45"/>
    </row>
    <row r="21" spans="1:8">
      <c r="A21" s="569" t="s">
        <v>99</v>
      </c>
      <c r="B21" s="570"/>
      <c r="C21" s="570"/>
      <c r="D21" s="570"/>
      <c r="E21" s="571"/>
      <c r="F21" s="61"/>
      <c r="G21" s="91"/>
    </row>
    <row r="22" spans="1:8" ht="63.75" customHeight="1">
      <c r="A22" s="432" t="s">
        <v>538</v>
      </c>
      <c r="B22" s="62" t="s">
        <v>735</v>
      </c>
      <c r="C22" s="40" t="s">
        <v>92</v>
      </c>
      <c r="D22" s="56">
        <v>1</v>
      </c>
      <c r="E22" s="56">
        <v>800000</v>
      </c>
      <c r="F22" s="181">
        <f>D22*E22</f>
        <v>800000</v>
      </c>
      <c r="G22" s="207" t="s">
        <v>282</v>
      </c>
    </row>
    <row r="23" spans="1:8">
      <c r="A23" s="58"/>
      <c r="B23" s="59"/>
      <c r="C23" s="60"/>
      <c r="D23" s="475"/>
      <c r="E23" s="476"/>
      <c r="F23" s="477">
        <f>F22</f>
        <v>800000</v>
      </c>
      <c r="G23" s="510"/>
    </row>
    <row r="24" spans="1:8">
      <c r="A24" s="8" t="s">
        <v>56</v>
      </c>
      <c r="B24" s="15"/>
      <c r="C24" s="15"/>
      <c r="D24" s="15"/>
      <c r="E24" s="15"/>
      <c r="F24" s="177">
        <f>F20+F23</f>
        <v>909851.17</v>
      </c>
      <c r="G24" s="39"/>
    </row>
    <row r="25" spans="1:8">
      <c r="A25" s="569" t="s">
        <v>99</v>
      </c>
      <c r="B25" s="570"/>
      <c r="C25" s="570"/>
      <c r="D25" s="570"/>
      <c r="E25" s="571"/>
      <c r="F25" s="61"/>
      <c r="G25" s="91"/>
    </row>
    <row r="26" spans="1:8" ht="30.75" customHeight="1">
      <c r="A26" s="432" t="s">
        <v>539</v>
      </c>
      <c r="B26" s="62" t="s">
        <v>100</v>
      </c>
      <c r="C26" s="40" t="s">
        <v>92</v>
      </c>
      <c r="D26" s="56">
        <v>4</v>
      </c>
      <c r="E26" s="56">
        <v>3000</v>
      </c>
      <c r="F26" s="181">
        <f>D26*E26</f>
        <v>12000</v>
      </c>
      <c r="G26" s="188" t="s">
        <v>255</v>
      </c>
    </row>
    <row r="27" spans="1:8" ht="33.75" customHeight="1">
      <c r="A27" s="432"/>
      <c r="B27" s="51" t="s">
        <v>101</v>
      </c>
      <c r="C27" s="24" t="s">
        <v>92</v>
      </c>
      <c r="D27" s="30">
        <v>4</v>
      </c>
      <c r="E27" s="56">
        <v>3000</v>
      </c>
      <c r="F27" s="264">
        <f>E27*D27</f>
        <v>12000</v>
      </c>
      <c r="G27" s="195" t="s">
        <v>256</v>
      </c>
    </row>
    <row r="28" spans="1:8" ht="26.25" customHeight="1">
      <c r="A28" s="432"/>
      <c r="B28" s="54" t="s">
        <v>102</v>
      </c>
      <c r="C28" s="52" t="s">
        <v>92</v>
      </c>
      <c r="D28" s="189">
        <v>1</v>
      </c>
      <c r="E28" s="189">
        <v>12000</v>
      </c>
      <c r="F28" s="463">
        <f>D28*E28</f>
        <v>12000</v>
      </c>
      <c r="G28" s="188" t="s">
        <v>267</v>
      </c>
    </row>
    <row r="29" spans="1:8" ht="38.25">
      <c r="A29" s="102"/>
      <c r="B29" s="433" t="s">
        <v>482</v>
      </c>
      <c r="C29" s="52" t="s">
        <v>92</v>
      </c>
      <c r="D29" s="56">
        <v>1</v>
      </c>
      <c r="E29" s="56">
        <v>10000</v>
      </c>
      <c r="F29" s="181">
        <f>E29*D29</f>
        <v>10000</v>
      </c>
      <c r="G29" s="195" t="s">
        <v>268</v>
      </c>
    </row>
    <row r="30" spans="1:8" ht="54.75" customHeight="1">
      <c r="A30" s="93" t="s">
        <v>539</v>
      </c>
      <c r="B30" s="450" t="s">
        <v>120</v>
      </c>
      <c r="C30" s="446"/>
      <c r="D30" s="30">
        <v>7</v>
      </c>
      <c r="E30" s="190">
        <v>350</v>
      </c>
      <c r="F30" s="181">
        <f>E30*D30</f>
        <v>2450</v>
      </c>
      <c r="G30" s="443" t="s">
        <v>707</v>
      </c>
      <c r="H30" s="305"/>
    </row>
    <row r="31" spans="1:8" ht="38.25">
      <c r="A31" s="102"/>
      <c r="B31" s="434" t="s">
        <v>577</v>
      </c>
      <c r="C31" s="52" t="s">
        <v>92</v>
      </c>
      <c r="D31" s="56">
        <v>1</v>
      </c>
      <c r="E31" s="56">
        <v>45000</v>
      </c>
      <c r="F31" s="181">
        <f>E31*D31</f>
        <v>45000</v>
      </c>
      <c r="G31" s="195" t="s">
        <v>708</v>
      </c>
    </row>
    <row r="32" spans="1:8">
      <c r="A32" s="64"/>
      <c r="B32" s="65"/>
      <c r="C32" s="66"/>
      <c r="D32" s="66"/>
      <c r="E32" s="66"/>
      <c r="F32" s="176">
        <f>SUM(F26:F31)</f>
        <v>93450</v>
      </c>
      <c r="G32" s="192"/>
    </row>
    <row r="33" spans="1:7">
      <c r="A33" s="8" t="s">
        <v>56</v>
      </c>
      <c r="B33" s="15"/>
      <c r="C33" s="15"/>
      <c r="D33" s="15"/>
      <c r="E33" s="15"/>
      <c r="F33" s="177">
        <f>F32</f>
        <v>93450</v>
      </c>
      <c r="G33" s="39"/>
    </row>
    <row r="34" spans="1:7">
      <c r="A34" s="67"/>
      <c r="B34" s="67" t="s">
        <v>103</v>
      </c>
      <c r="C34" s="68"/>
      <c r="D34" s="68"/>
      <c r="E34" s="68"/>
      <c r="F34" s="68"/>
      <c r="G34" s="184"/>
    </row>
    <row r="35" spans="1:7" ht="27.75" customHeight="1">
      <c r="A35" s="69" t="s">
        <v>542</v>
      </c>
      <c r="B35" s="70" t="s">
        <v>97</v>
      </c>
      <c r="C35" s="27" t="s">
        <v>104</v>
      </c>
      <c r="D35" s="467">
        <v>12</v>
      </c>
      <c r="E35" s="468">
        <v>6319</v>
      </c>
      <c r="F35" s="469">
        <f t="shared" ref="F35:F40" si="1">D35*E35</f>
        <v>75828</v>
      </c>
      <c r="G35" s="188" t="s">
        <v>489</v>
      </c>
    </row>
    <row r="36" spans="1:7" ht="18" customHeight="1">
      <c r="A36" s="69"/>
      <c r="B36" s="72" t="s">
        <v>105</v>
      </c>
      <c r="C36" s="71" t="s">
        <v>106</v>
      </c>
      <c r="D36" s="471">
        <v>17</v>
      </c>
      <c r="E36" s="257">
        <v>2500</v>
      </c>
      <c r="F36" s="472">
        <f t="shared" si="1"/>
        <v>42500</v>
      </c>
      <c r="G36" s="196" t="s">
        <v>257</v>
      </c>
    </row>
    <row r="37" spans="1:7" ht="37.5" customHeight="1">
      <c r="A37" s="69"/>
      <c r="B37" s="73" t="s">
        <v>107</v>
      </c>
      <c r="C37" s="74" t="s">
        <v>104</v>
      </c>
      <c r="D37" s="471">
        <v>4</v>
      </c>
      <c r="E37" s="257">
        <v>2500</v>
      </c>
      <c r="F37" s="472">
        <f t="shared" si="1"/>
        <v>10000</v>
      </c>
      <c r="G37" s="194" t="s">
        <v>247</v>
      </c>
    </row>
    <row r="38" spans="1:7" ht="51" customHeight="1">
      <c r="A38" s="102"/>
      <c r="B38" s="263" t="s">
        <v>108</v>
      </c>
      <c r="C38" s="436" t="s">
        <v>104</v>
      </c>
      <c r="D38" s="464">
        <v>4</v>
      </c>
      <c r="E38" s="465">
        <v>50000</v>
      </c>
      <c r="F38" s="478">
        <f t="shared" si="1"/>
        <v>200000</v>
      </c>
      <c r="G38" s="31" t="s">
        <v>247</v>
      </c>
    </row>
    <row r="39" spans="1:7" ht="27.75" customHeight="1">
      <c r="A39" s="69"/>
      <c r="B39" s="303" t="s">
        <v>96</v>
      </c>
      <c r="C39" s="75" t="s">
        <v>104</v>
      </c>
      <c r="D39" s="479">
        <v>12</v>
      </c>
      <c r="E39" s="480">
        <v>4000</v>
      </c>
      <c r="F39" s="472">
        <f t="shared" si="1"/>
        <v>48000</v>
      </c>
      <c r="G39" s="197" t="s">
        <v>258</v>
      </c>
    </row>
    <row r="40" spans="1:7" ht="21.75" customHeight="1">
      <c r="A40" s="69"/>
      <c r="B40" s="70" t="s">
        <v>93</v>
      </c>
      <c r="C40" s="74" t="s">
        <v>104</v>
      </c>
      <c r="D40" s="471">
        <v>15</v>
      </c>
      <c r="E40" s="257">
        <v>2200</v>
      </c>
      <c r="F40" s="472">
        <f t="shared" si="1"/>
        <v>33000</v>
      </c>
      <c r="G40" s="198" t="s">
        <v>259</v>
      </c>
    </row>
    <row r="41" spans="1:7" ht="27.75" customHeight="1">
      <c r="A41" s="69"/>
      <c r="B41" s="70" t="s">
        <v>109</v>
      </c>
      <c r="C41" s="71" t="s">
        <v>709</v>
      </c>
      <c r="D41" s="471">
        <v>2</v>
      </c>
      <c r="E41" s="257">
        <v>27300</v>
      </c>
      <c r="F41" s="470">
        <f t="shared" ref="F41:F46" si="2">D41*E41</f>
        <v>54600</v>
      </c>
      <c r="G41" s="198" t="s">
        <v>608</v>
      </c>
    </row>
    <row r="42" spans="1:7" ht="29.25" customHeight="1">
      <c r="A42" s="69"/>
      <c r="B42" s="76" t="s">
        <v>91</v>
      </c>
      <c r="C42" s="74" t="s">
        <v>104</v>
      </c>
      <c r="D42" s="481">
        <v>4</v>
      </c>
      <c r="E42" s="482">
        <v>57500</v>
      </c>
      <c r="F42" s="483">
        <f t="shared" si="2"/>
        <v>230000</v>
      </c>
      <c r="G42" s="199" t="s">
        <v>260</v>
      </c>
    </row>
    <row r="43" spans="1:7" ht="25.5">
      <c r="A43" s="69"/>
      <c r="B43" s="78" t="s">
        <v>94</v>
      </c>
      <c r="C43" s="74" t="s">
        <v>104</v>
      </c>
      <c r="D43" s="481">
        <v>128</v>
      </c>
      <c r="E43" s="481">
        <v>250</v>
      </c>
      <c r="F43" s="483">
        <f t="shared" si="2"/>
        <v>32000</v>
      </c>
      <c r="G43" s="200" t="s">
        <v>261</v>
      </c>
    </row>
    <row r="44" spans="1:7" ht="28.5" customHeight="1">
      <c r="A44" s="69"/>
      <c r="B44" s="79" t="s">
        <v>110</v>
      </c>
      <c r="C44" s="74" t="s">
        <v>104</v>
      </c>
      <c r="D44" s="471">
        <v>15</v>
      </c>
      <c r="E44" s="257">
        <v>2500</v>
      </c>
      <c r="F44" s="470">
        <f t="shared" si="2"/>
        <v>37500</v>
      </c>
      <c r="G44" s="188" t="s">
        <v>262</v>
      </c>
    </row>
    <row r="45" spans="1:7" ht="27.75" customHeight="1">
      <c r="A45" s="69"/>
      <c r="B45" s="80" t="s">
        <v>98</v>
      </c>
      <c r="C45" s="74" t="s">
        <v>104</v>
      </c>
      <c r="D45" s="471">
        <v>9</v>
      </c>
      <c r="E45" s="471">
        <v>7500</v>
      </c>
      <c r="F45" s="472">
        <f t="shared" si="2"/>
        <v>67500</v>
      </c>
      <c r="G45" s="188" t="s">
        <v>323</v>
      </c>
    </row>
    <row r="46" spans="1:7" ht="15.75" customHeight="1">
      <c r="A46" s="69"/>
      <c r="B46" s="72" t="s">
        <v>309</v>
      </c>
      <c r="C46" s="74" t="s">
        <v>104</v>
      </c>
      <c r="D46" s="471">
        <v>4</v>
      </c>
      <c r="E46" s="257">
        <v>35000</v>
      </c>
      <c r="F46" s="470">
        <f t="shared" si="2"/>
        <v>140000</v>
      </c>
      <c r="G46" s="260" t="s">
        <v>247</v>
      </c>
    </row>
    <row r="47" spans="1:7" ht="39.75" customHeight="1">
      <c r="A47" s="69"/>
      <c r="B47" s="485" t="s">
        <v>112</v>
      </c>
      <c r="C47" s="454" t="s">
        <v>481</v>
      </c>
      <c r="D47" s="479">
        <v>1</v>
      </c>
      <c r="E47" s="480">
        <v>1000</v>
      </c>
      <c r="F47" s="484">
        <f t="shared" ref="F47:F56" si="3">E47*D47</f>
        <v>1000</v>
      </c>
      <c r="G47" s="201" t="s">
        <v>263</v>
      </c>
    </row>
    <row r="48" spans="1:7" ht="87.75" customHeight="1">
      <c r="A48" s="69"/>
      <c r="B48" s="486" t="s">
        <v>310</v>
      </c>
      <c r="C48" s="83" t="s">
        <v>481</v>
      </c>
      <c r="D48" s="471">
        <v>1</v>
      </c>
      <c r="E48" s="257">
        <v>10000</v>
      </c>
      <c r="F48" s="470">
        <f t="shared" si="3"/>
        <v>10000</v>
      </c>
      <c r="G48" s="202" t="s">
        <v>264</v>
      </c>
    </row>
    <row r="49" spans="1:7" ht="24" customHeight="1">
      <c r="A49" s="69"/>
      <c r="B49" s="262" t="s">
        <v>115</v>
      </c>
      <c r="C49" s="83" t="s">
        <v>481</v>
      </c>
      <c r="D49" s="471">
        <v>1</v>
      </c>
      <c r="E49" s="257">
        <v>30000</v>
      </c>
      <c r="F49" s="257">
        <f t="shared" si="3"/>
        <v>30000</v>
      </c>
      <c r="G49" s="191" t="s">
        <v>265</v>
      </c>
    </row>
    <row r="50" spans="1:7" ht="42" customHeight="1">
      <c r="A50" s="69"/>
      <c r="B50" s="73" t="s">
        <v>492</v>
      </c>
      <c r="C50" s="74" t="s">
        <v>104</v>
      </c>
      <c r="D50" s="471">
        <v>1</v>
      </c>
      <c r="E50" s="257">
        <v>4500</v>
      </c>
      <c r="F50" s="257">
        <f t="shared" si="3"/>
        <v>4500</v>
      </c>
      <c r="G50" s="191" t="s">
        <v>493</v>
      </c>
    </row>
    <row r="51" spans="1:7" ht="42" customHeight="1">
      <c r="A51" s="69"/>
      <c r="B51" s="73" t="s">
        <v>609</v>
      </c>
      <c r="C51" s="74" t="s">
        <v>484</v>
      </c>
      <c r="D51" s="471">
        <v>1</v>
      </c>
      <c r="E51" s="257">
        <v>15600</v>
      </c>
      <c r="F51" s="257">
        <f t="shared" si="3"/>
        <v>15600</v>
      </c>
      <c r="G51" s="191" t="s">
        <v>493</v>
      </c>
    </row>
    <row r="52" spans="1:7" ht="27" customHeight="1">
      <c r="A52" s="69"/>
      <c r="B52" s="73" t="s">
        <v>610</v>
      </c>
      <c r="C52" s="74" t="s">
        <v>484</v>
      </c>
      <c r="D52" s="471">
        <v>1</v>
      </c>
      <c r="E52" s="257">
        <v>23200</v>
      </c>
      <c r="F52" s="257">
        <f t="shared" si="3"/>
        <v>23200</v>
      </c>
      <c r="G52" s="191" t="s">
        <v>493</v>
      </c>
    </row>
    <row r="53" spans="1:7" ht="26.25" customHeight="1">
      <c r="A53" s="69"/>
      <c r="B53" s="73" t="s">
        <v>611</v>
      </c>
      <c r="C53" s="74" t="s">
        <v>484</v>
      </c>
      <c r="D53" s="471">
        <v>1</v>
      </c>
      <c r="E53" s="257">
        <v>36300</v>
      </c>
      <c r="F53" s="257">
        <f t="shared" si="3"/>
        <v>36300</v>
      </c>
      <c r="G53" s="191" t="s">
        <v>493</v>
      </c>
    </row>
    <row r="54" spans="1:7" ht="19.5" customHeight="1">
      <c r="A54" s="69"/>
      <c r="B54" s="73" t="s">
        <v>612</v>
      </c>
      <c r="C54" s="74" t="s">
        <v>615</v>
      </c>
      <c r="D54" s="471">
        <v>1</v>
      </c>
      <c r="E54" s="257">
        <v>55000</v>
      </c>
      <c r="F54" s="257">
        <f t="shared" si="3"/>
        <v>55000</v>
      </c>
      <c r="G54" s="191" t="s">
        <v>493</v>
      </c>
    </row>
    <row r="55" spans="1:7" ht="25.5" customHeight="1">
      <c r="A55" s="69"/>
      <c r="B55" s="73" t="s">
        <v>613</v>
      </c>
      <c r="C55" s="74" t="s">
        <v>614</v>
      </c>
      <c r="D55" s="471">
        <v>1</v>
      </c>
      <c r="E55" s="257">
        <v>449000</v>
      </c>
      <c r="F55" s="257">
        <f t="shared" ref="F55" si="4">E55*D55</f>
        <v>449000</v>
      </c>
      <c r="G55" s="191" t="s">
        <v>699</v>
      </c>
    </row>
    <row r="56" spans="1:7" ht="25.5" customHeight="1">
      <c r="A56" s="69"/>
      <c r="B56" s="73" t="s">
        <v>737</v>
      </c>
      <c r="C56" s="74" t="s">
        <v>738</v>
      </c>
      <c r="D56" s="471">
        <v>1</v>
      </c>
      <c r="E56" s="257">
        <v>90000</v>
      </c>
      <c r="F56" s="257">
        <f t="shared" si="3"/>
        <v>90000</v>
      </c>
      <c r="G56" s="191" t="s">
        <v>493</v>
      </c>
    </row>
    <row r="57" spans="1:7">
      <c r="A57" s="69"/>
      <c r="B57" s="80"/>
      <c r="C57" s="71"/>
      <c r="D57" s="451"/>
      <c r="E57" s="451"/>
      <c r="F57" s="461">
        <f>SUM(F35:F56)</f>
        <v>1685528</v>
      </c>
      <c r="G57" s="192"/>
    </row>
    <row r="58" spans="1:7">
      <c r="A58" s="565" t="s">
        <v>113</v>
      </c>
      <c r="B58" s="565"/>
      <c r="C58" s="565"/>
      <c r="D58" s="565"/>
      <c r="E58" s="565"/>
      <c r="F58" s="566"/>
      <c r="G58" s="185" t="s">
        <v>301</v>
      </c>
    </row>
    <row r="59" spans="1:7" ht="38.25" customHeight="1">
      <c r="A59" s="69" t="s">
        <v>542</v>
      </c>
      <c r="B59" s="485" t="s">
        <v>112</v>
      </c>
      <c r="C59" s="454" t="s">
        <v>114</v>
      </c>
      <c r="D59" s="454">
        <v>4</v>
      </c>
      <c r="E59" s="455">
        <v>3000</v>
      </c>
      <c r="F59" s="460">
        <f>E59*D59</f>
        <v>12000</v>
      </c>
      <c r="G59" s="201" t="s">
        <v>497</v>
      </c>
    </row>
    <row r="60" spans="1:7" ht="89.25" customHeight="1">
      <c r="A60" s="69"/>
      <c r="B60" s="82" t="s">
        <v>111</v>
      </c>
      <c r="C60" s="83" t="s">
        <v>114</v>
      </c>
      <c r="D60" s="27">
        <f>4*2</f>
        <v>8</v>
      </c>
      <c r="E60" s="37">
        <v>31250</v>
      </c>
      <c r="F60" s="178">
        <f>E60*D60</f>
        <v>250000</v>
      </c>
      <c r="G60" s="202" t="s">
        <v>717</v>
      </c>
    </row>
    <row r="61" spans="1:7" s="165" customFormat="1" ht="53.25" customHeight="1">
      <c r="A61" s="69"/>
      <c r="B61" s="84" t="s">
        <v>344</v>
      </c>
      <c r="C61" s="27" t="s">
        <v>114</v>
      </c>
      <c r="D61" s="27">
        <v>996</v>
      </c>
      <c r="E61" s="37">
        <v>47</v>
      </c>
      <c r="F61" s="178">
        <f>D61*E61</f>
        <v>46812</v>
      </c>
      <c r="G61" s="188" t="s">
        <v>712</v>
      </c>
    </row>
    <row r="62" spans="1:7" ht="24" customHeight="1">
      <c r="A62" s="69"/>
      <c r="B62" s="487" t="s">
        <v>115</v>
      </c>
      <c r="C62" s="457" t="s">
        <v>114</v>
      </c>
      <c r="D62" s="457">
        <v>4</v>
      </c>
      <c r="E62" s="458">
        <v>50000</v>
      </c>
      <c r="F62" s="459">
        <f>E62*D62</f>
        <v>200000</v>
      </c>
      <c r="G62" s="191" t="s">
        <v>718</v>
      </c>
    </row>
    <row r="63" spans="1:7" ht="16.5" customHeight="1">
      <c r="A63" s="86"/>
      <c r="B63" s="65"/>
      <c r="C63" s="66"/>
      <c r="D63" s="66"/>
      <c r="E63" s="87"/>
      <c r="F63" s="179">
        <f>SUM(F59:F62)</f>
        <v>508812</v>
      </c>
      <c r="G63" s="193"/>
    </row>
    <row r="64" spans="1:7" ht="24.75" customHeight="1">
      <c r="A64" s="567" t="s">
        <v>99</v>
      </c>
      <c r="B64" s="568"/>
      <c r="C64" s="568"/>
      <c r="D64" s="568"/>
      <c r="E64" s="568"/>
      <c r="F64" s="180"/>
      <c r="G64" s="194"/>
    </row>
    <row r="65" spans="1:7" ht="52.5" customHeight="1">
      <c r="A65" s="69" t="s">
        <v>542</v>
      </c>
      <c r="B65" s="488" t="s">
        <v>101</v>
      </c>
      <c r="C65" s="253" t="s">
        <v>104</v>
      </c>
      <c r="D65" s="489">
        <v>4</v>
      </c>
      <c r="E65" s="490">
        <v>21000</v>
      </c>
      <c r="F65" s="462">
        <f>D65*E65</f>
        <v>84000</v>
      </c>
      <c r="G65" s="203" t="s">
        <v>266</v>
      </c>
    </row>
    <row r="66" spans="1:7" ht="28.5" customHeight="1">
      <c r="A66" s="69"/>
      <c r="B66" s="491" t="s">
        <v>100</v>
      </c>
      <c r="C66" s="492" t="s">
        <v>104</v>
      </c>
      <c r="D66" s="452">
        <v>4</v>
      </c>
      <c r="E66" s="453">
        <v>12000</v>
      </c>
      <c r="F66" s="456">
        <f>E66*D66</f>
        <v>48000</v>
      </c>
      <c r="G66" s="203" t="s">
        <v>267</v>
      </c>
    </row>
    <row r="67" spans="1:7" ht="39" customHeight="1" thickBot="1">
      <c r="A67" s="69"/>
      <c r="B67" s="493" t="s">
        <v>102</v>
      </c>
      <c r="C67" s="492" t="s">
        <v>104</v>
      </c>
      <c r="D67" s="494">
        <v>4</v>
      </c>
      <c r="E67" s="494">
        <v>15000</v>
      </c>
      <c r="F67" s="495">
        <f>E67*D67</f>
        <v>60000</v>
      </c>
      <c r="G67" s="204" t="s">
        <v>711</v>
      </c>
    </row>
    <row r="68" spans="1:7" ht="36.75" customHeight="1" thickBot="1">
      <c r="A68" s="69"/>
      <c r="B68" s="496" t="s">
        <v>483</v>
      </c>
      <c r="C68" s="492" t="s">
        <v>104</v>
      </c>
      <c r="D68" s="494">
        <v>4</v>
      </c>
      <c r="E68" s="494">
        <v>50000</v>
      </c>
      <c r="F68" s="495">
        <f>D68*E68</f>
        <v>200000</v>
      </c>
      <c r="G68" s="204" t="s">
        <v>713</v>
      </c>
    </row>
    <row r="69" spans="1:7" ht="38.25" customHeight="1" thickBot="1">
      <c r="A69" s="69"/>
      <c r="B69" s="497" t="s">
        <v>617</v>
      </c>
      <c r="C69" s="492" t="s">
        <v>618</v>
      </c>
      <c r="D69" s="494">
        <v>2</v>
      </c>
      <c r="E69" s="494">
        <v>15000</v>
      </c>
      <c r="F69" s="495">
        <f>D69*E69</f>
        <v>30000</v>
      </c>
      <c r="G69" s="204" t="s">
        <v>710</v>
      </c>
    </row>
    <row r="70" spans="1:7" ht="36.75" customHeight="1" thickBot="1">
      <c r="A70" s="69"/>
      <c r="B70" s="497" t="s">
        <v>491</v>
      </c>
      <c r="C70" s="492" t="s">
        <v>104</v>
      </c>
      <c r="D70" s="494">
        <v>4</v>
      </c>
      <c r="E70" s="494">
        <v>20000</v>
      </c>
      <c r="F70" s="495">
        <f>D70*E70</f>
        <v>80000</v>
      </c>
      <c r="G70" s="204" t="s">
        <v>714</v>
      </c>
    </row>
    <row r="71" spans="1:7" ht="49.5" customHeight="1" thickBot="1">
      <c r="A71" s="69"/>
      <c r="B71" s="497" t="s">
        <v>120</v>
      </c>
      <c r="C71" s="492" t="s">
        <v>104</v>
      </c>
      <c r="D71" s="452">
        <v>69</v>
      </c>
      <c r="E71" s="452">
        <v>300</v>
      </c>
      <c r="F71" s="451">
        <f>D71*E71</f>
        <v>20700</v>
      </c>
      <c r="G71" s="223" t="s">
        <v>715</v>
      </c>
    </row>
    <row r="72" spans="1:7" ht="53.25" customHeight="1" thickBot="1">
      <c r="A72" s="69"/>
      <c r="B72" s="497" t="s">
        <v>577</v>
      </c>
      <c r="C72" s="492" t="s">
        <v>616</v>
      </c>
      <c r="D72" s="452">
        <v>2</v>
      </c>
      <c r="E72" s="452">
        <v>250000</v>
      </c>
      <c r="F72" s="451">
        <f>D72*E72</f>
        <v>500000</v>
      </c>
      <c r="G72" s="223" t="s">
        <v>716</v>
      </c>
    </row>
    <row r="73" spans="1:7">
      <c r="A73" s="89"/>
      <c r="B73" s="90"/>
      <c r="C73" s="32"/>
      <c r="D73" s="32"/>
      <c r="E73" s="32"/>
      <c r="F73" s="182">
        <f>SUM(F65:F72)</f>
        <v>1022700</v>
      </c>
      <c r="G73" s="45"/>
    </row>
    <row r="74" spans="1:7">
      <c r="A74" s="8" t="s">
        <v>56</v>
      </c>
      <c r="B74" s="9"/>
      <c r="C74" s="9"/>
      <c r="D74" s="9"/>
      <c r="E74" s="9"/>
      <c r="F74" s="177">
        <f>F73+F63+F57</f>
        <v>3217040</v>
      </c>
      <c r="G74" s="173"/>
    </row>
    <row r="75" spans="1:7" s="165" customFormat="1" ht="36" customHeight="1">
      <c r="A75" s="69" t="s">
        <v>543</v>
      </c>
      <c r="B75" s="79" t="s">
        <v>337</v>
      </c>
      <c r="C75" s="14" t="s">
        <v>340</v>
      </c>
      <c r="D75" s="27">
        <v>10</v>
      </c>
      <c r="E75" s="37">
        <v>2000</v>
      </c>
      <c r="F75" s="178">
        <f>E75*D75</f>
        <v>20000</v>
      </c>
      <c r="G75" s="188" t="s">
        <v>719</v>
      </c>
    </row>
    <row r="76" spans="1:7" s="165" customFormat="1" ht="31.5" customHeight="1">
      <c r="A76" s="162"/>
      <c r="B76" s="299" t="s">
        <v>94</v>
      </c>
      <c r="C76" s="14" t="s">
        <v>340</v>
      </c>
      <c r="D76" s="27">
        <v>40</v>
      </c>
      <c r="E76" s="37">
        <v>250</v>
      </c>
      <c r="F76" s="178">
        <f>D76*E76</f>
        <v>10000</v>
      </c>
      <c r="G76" s="190" t="s">
        <v>534</v>
      </c>
    </row>
    <row r="77" spans="1:7">
      <c r="A77" s="8" t="s">
        <v>56</v>
      </c>
      <c r="B77" s="9"/>
      <c r="C77" s="9"/>
      <c r="D77" s="9"/>
      <c r="E77" s="9"/>
      <c r="F77" s="177">
        <f>SUM(F75:F76)</f>
        <v>30000</v>
      </c>
      <c r="G77" s="173"/>
    </row>
    <row r="78" spans="1:7">
      <c r="A78" s="6"/>
      <c r="B78" s="10" t="s">
        <v>26</v>
      </c>
      <c r="C78" s="12" t="s">
        <v>9</v>
      </c>
      <c r="D78" s="12" t="s">
        <v>9</v>
      </c>
      <c r="E78" s="12"/>
      <c r="F78" s="183">
        <f>F77+F74+F33+F24</f>
        <v>4250341.17</v>
      </c>
      <c r="G78" s="173"/>
    </row>
    <row r="79" spans="1:7">
      <c r="B79" s="5"/>
      <c r="C79" s="5"/>
      <c r="D79" s="5"/>
      <c r="E79" s="5"/>
    </row>
  </sheetData>
  <mergeCells count="9">
    <mergeCell ref="A58:F58"/>
    <mergeCell ref="A64:E64"/>
    <mergeCell ref="A2:F2"/>
    <mergeCell ref="A3:F3"/>
    <mergeCell ref="A4:F4"/>
    <mergeCell ref="A5:F5"/>
    <mergeCell ref="A25:E25"/>
    <mergeCell ref="A10:F10"/>
    <mergeCell ref="A21:E21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 xml:space="preserve">&amp;RПриложение №1 к ПФХД №1   от 20.12.2023г. </oddHeader>
    <oddFooter>&amp;C13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H27"/>
  <sheetViews>
    <sheetView view="pageBreakPreview" zoomScaleSheetLayoutView="100" workbookViewId="0">
      <selection activeCell="D15" sqref="D15"/>
    </sheetView>
  </sheetViews>
  <sheetFormatPr defaultColWidth="9.140625" defaultRowHeight="14.25"/>
  <cols>
    <col min="1" max="1" width="21.5703125" style="4" customWidth="1"/>
    <col min="2" max="2" width="22.140625" style="4" customWidth="1"/>
    <col min="3" max="3" width="14.140625" style="4" customWidth="1"/>
    <col min="4" max="4" width="14.85546875" style="4" customWidth="1"/>
    <col min="5" max="5" width="14.5703125" style="4" customWidth="1"/>
    <col min="6" max="7" width="19.140625" style="4" customWidth="1"/>
    <col min="8" max="8" width="11.85546875" style="4" bestFit="1" customWidth="1"/>
    <col min="9" max="16384" width="9.140625" style="4"/>
  </cols>
  <sheetData>
    <row r="2" spans="1:8" ht="24.75" customHeight="1">
      <c r="A2" s="556" t="s">
        <v>34</v>
      </c>
      <c r="B2" s="556"/>
      <c r="C2" s="556"/>
      <c r="D2" s="556"/>
      <c r="E2" s="556"/>
      <c r="F2" s="556"/>
      <c r="G2" s="22"/>
    </row>
    <row r="3" spans="1:8">
      <c r="B3" s="5"/>
      <c r="C3" s="5"/>
      <c r="D3" s="5"/>
      <c r="E3" s="5"/>
      <c r="F3" s="5"/>
      <c r="G3" s="5"/>
    </row>
    <row r="4" spans="1:8" ht="24" customHeight="1">
      <c r="A4" s="556" t="s">
        <v>40</v>
      </c>
      <c r="B4" s="556"/>
      <c r="C4" s="556"/>
      <c r="D4" s="556"/>
      <c r="E4" s="556"/>
      <c r="F4" s="556"/>
      <c r="G4" s="22"/>
    </row>
    <row r="5" spans="1:8">
      <c r="A5" s="554" t="s">
        <v>480</v>
      </c>
      <c r="B5" s="554"/>
      <c r="C5" s="554"/>
      <c r="D5" s="554"/>
      <c r="E5" s="554"/>
      <c r="F5" s="554"/>
      <c r="G5" s="23"/>
    </row>
    <row r="6" spans="1:8" ht="26.25" customHeight="1">
      <c r="A6" s="554" t="s">
        <v>67</v>
      </c>
      <c r="B6" s="554"/>
      <c r="C6" s="554"/>
      <c r="D6" s="554"/>
      <c r="E6" s="554"/>
      <c r="F6" s="554"/>
      <c r="G6" s="23"/>
    </row>
    <row r="7" spans="1:8" ht="13.5" customHeight="1">
      <c r="A7" s="23" t="s">
        <v>83</v>
      </c>
      <c r="B7" s="5"/>
      <c r="C7" s="5"/>
      <c r="D7" s="5"/>
      <c r="E7" s="5"/>
      <c r="F7" s="5"/>
      <c r="G7" s="5"/>
    </row>
    <row r="8" spans="1:8" hidden="1">
      <c r="B8" s="5"/>
      <c r="C8" s="5"/>
      <c r="D8" s="5"/>
      <c r="E8" s="5"/>
      <c r="F8" s="5"/>
      <c r="G8" s="5"/>
    </row>
    <row r="9" spans="1:8" ht="38.25">
      <c r="A9" s="21" t="s">
        <v>10</v>
      </c>
      <c r="B9" s="21" t="s">
        <v>13</v>
      </c>
      <c r="C9" s="21" t="s">
        <v>41</v>
      </c>
      <c r="D9" s="21" t="s">
        <v>42</v>
      </c>
      <c r="E9" s="21" t="s">
        <v>43</v>
      </c>
      <c r="F9" s="21" t="s">
        <v>25</v>
      </c>
      <c r="G9" s="14" t="s">
        <v>238</v>
      </c>
    </row>
    <row r="10" spans="1:8">
      <c r="A10" s="7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14">
        <v>7</v>
      </c>
    </row>
    <row r="11" spans="1:8" ht="25.5">
      <c r="A11" s="43" t="s">
        <v>544</v>
      </c>
      <c r="B11" s="299" t="s">
        <v>84</v>
      </c>
      <c r="C11" s="27">
        <v>133.59</v>
      </c>
      <c r="D11" s="24">
        <v>2171.41</v>
      </c>
      <c r="E11" s="24">
        <v>1.0669999999999999</v>
      </c>
      <c r="F11" s="37">
        <f>(C11*D11)*E11</f>
        <v>309513.93224729999</v>
      </c>
      <c r="G11" s="174" t="s">
        <v>247</v>
      </c>
    </row>
    <row r="12" spans="1:8" ht="25.5">
      <c r="A12" s="43"/>
      <c r="B12" s="78" t="s">
        <v>87</v>
      </c>
      <c r="C12" s="27">
        <v>17082</v>
      </c>
      <c r="D12" s="31">
        <v>8.2899999999999991</v>
      </c>
      <c r="E12" s="24">
        <v>1.0669999999999999</v>
      </c>
      <c r="F12" s="37">
        <f>(C12*D12)*E12</f>
        <v>151097.63525999998</v>
      </c>
      <c r="G12" s="174" t="s">
        <v>247</v>
      </c>
    </row>
    <row r="13" spans="1:8" ht="25.5">
      <c r="A13" s="47" t="s">
        <v>56</v>
      </c>
      <c r="B13" s="48"/>
      <c r="C13" s="48"/>
      <c r="D13" s="48"/>
      <c r="E13" s="48"/>
      <c r="F13" s="49">
        <f>F11+F12</f>
        <v>460611.56750729994</v>
      </c>
      <c r="G13" s="45"/>
      <c r="H13" s="305"/>
    </row>
    <row r="14" spans="1:8" ht="25.5">
      <c r="A14" s="50" t="s">
        <v>545</v>
      </c>
      <c r="B14" s="44" t="s">
        <v>84</v>
      </c>
      <c r="C14" s="37">
        <v>2194.7600000000002</v>
      </c>
      <c r="D14" s="24">
        <v>2171.41</v>
      </c>
      <c r="E14" s="24">
        <v>1.0669999999999999</v>
      </c>
      <c r="F14" s="37">
        <f>(C14*D14)*E14</f>
        <v>5085027.3069772003</v>
      </c>
      <c r="G14" s="174" t="s">
        <v>247</v>
      </c>
      <c r="H14" s="305"/>
    </row>
    <row r="15" spans="1:8" ht="25.5">
      <c r="A15" s="50"/>
      <c r="B15" s="62" t="s">
        <v>87</v>
      </c>
      <c r="C15" s="37">
        <v>139436</v>
      </c>
      <c r="D15" s="31">
        <v>8.2899999999999991</v>
      </c>
      <c r="E15" s="24">
        <v>1.0669999999999999</v>
      </c>
      <c r="F15" s="37">
        <f>C15*D15*E15</f>
        <v>1233371.3774799998</v>
      </c>
      <c r="G15" s="174" t="s">
        <v>247</v>
      </c>
      <c r="H15" s="305"/>
    </row>
    <row r="16" spans="1:8" ht="22.5">
      <c r="A16" s="8" t="s">
        <v>56</v>
      </c>
      <c r="B16" s="9"/>
      <c r="C16" s="9"/>
      <c r="D16" s="9"/>
      <c r="E16" s="9"/>
      <c r="F16" s="39">
        <f>F14+F15</f>
        <v>6318398.6844571996</v>
      </c>
      <c r="G16" s="174"/>
    </row>
    <row r="17" spans="1:7">
      <c r="A17" s="6"/>
      <c r="B17" s="10" t="s">
        <v>26</v>
      </c>
      <c r="C17" s="12" t="s">
        <v>9</v>
      </c>
      <c r="D17" s="12" t="s">
        <v>9</v>
      </c>
      <c r="E17" s="12" t="s">
        <v>9</v>
      </c>
      <c r="F17" s="41">
        <f>F13+F16</f>
        <v>6779010.2519644992</v>
      </c>
      <c r="G17" s="173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</sheetData>
  <mergeCells count="4">
    <mergeCell ref="A2:F2"/>
    <mergeCell ref="A4:F4"/>
    <mergeCell ref="A5:F5"/>
    <mergeCell ref="A6:F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Header>&amp;RПриложение №1 к ПФХД №1   от 20.12.2023г.</oddHeader>
    <oddFooter>&amp;C9</oddFooter>
  </headerFooter>
  <rowBreaks count="1" manualBreakCount="1">
    <brk id="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I31"/>
  <sheetViews>
    <sheetView view="pageBreakPreview" zoomScaleSheetLayoutView="100" workbookViewId="0">
      <selection activeCell="G13" sqref="G13"/>
    </sheetView>
  </sheetViews>
  <sheetFormatPr defaultColWidth="9.140625" defaultRowHeight="14.25"/>
  <cols>
    <col min="1" max="1" width="21.5703125" style="4" customWidth="1"/>
    <col min="2" max="2" width="23.85546875" style="4" customWidth="1"/>
    <col min="3" max="3" width="14.140625" style="4" customWidth="1"/>
    <col min="4" max="4" width="14.85546875" style="4" customWidth="1"/>
    <col min="5" max="5" width="14.5703125" style="4" customWidth="1"/>
    <col min="6" max="6" width="17.140625" style="4" customWidth="1"/>
    <col min="7" max="7" width="30" style="4" customWidth="1"/>
    <col min="8" max="8" width="10.7109375" style="4" bestFit="1" customWidth="1"/>
    <col min="9" max="9" width="11.85546875" style="4" bestFit="1" customWidth="1"/>
    <col min="10" max="16384" width="9.140625" style="4"/>
  </cols>
  <sheetData>
    <row r="2" spans="1:8" ht="24.75" customHeight="1">
      <c r="A2" s="556" t="s">
        <v>34</v>
      </c>
      <c r="B2" s="556"/>
      <c r="C2" s="556"/>
      <c r="D2" s="556"/>
      <c r="E2" s="556"/>
      <c r="F2" s="556"/>
      <c r="G2" s="22"/>
    </row>
    <row r="3" spans="1:8">
      <c r="B3" s="5"/>
      <c r="C3" s="5"/>
      <c r="D3" s="5"/>
      <c r="E3" s="5"/>
      <c r="F3" s="5"/>
      <c r="G3" s="5"/>
    </row>
    <row r="4" spans="1:8" ht="24" customHeight="1">
      <c r="A4" s="556" t="s">
        <v>40</v>
      </c>
      <c r="B4" s="556"/>
      <c r="C4" s="556"/>
      <c r="D4" s="556"/>
      <c r="E4" s="556"/>
      <c r="F4" s="556"/>
      <c r="G4" s="22"/>
    </row>
    <row r="5" spans="1:8">
      <c r="A5" s="554" t="s">
        <v>76</v>
      </c>
      <c r="B5" s="554"/>
      <c r="C5" s="554"/>
      <c r="D5" s="554"/>
      <c r="E5" s="554"/>
      <c r="F5" s="554"/>
      <c r="G5" s="23"/>
    </row>
    <row r="6" spans="1:8" ht="26.25" customHeight="1">
      <c r="A6" s="554" t="s">
        <v>67</v>
      </c>
      <c r="B6" s="554"/>
      <c r="C6" s="554"/>
      <c r="D6" s="554"/>
      <c r="E6" s="554"/>
      <c r="F6" s="554"/>
      <c r="G6" s="23"/>
    </row>
    <row r="7" spans="1:8" ht="13.5" customHeight="1">
      <c r="A7" s="23" t="s">
        <v>83</v>
      </c>
      <c r="B7" s="5"/>
      <c r="C7" s="5"/>
      <c r="D7" s="5"/>
      <c r="E7" s="5"/>
      <c r="F7" s="5"/>
      <c r="G7" s="5"/>
    </row>
    <row r="8" spans="1:8" hidden="1">
      <c r="B8" s="5"/>
      <c r="C8" s="5"/>
      <c r="D8" s="5"/>
      <c r="E8" s="5"/>
      <c r="F8" s="5"/>
      <c r="G8" s="5"/>
    </row>
    <row r="9" spans="1:8" ht="38.25">
      <c r="A9" s="21" t="s">
        <v>10</v>
      </c>
      <c r="B9" s="21" t="s">
        <v>13</v>
      </c>
      <c r="C9" s="21" t="s">
        <v>41</v>
      </c>
      <c r="D9" s="21" t="s">
        <v>42</v>
      </c>
      <c r="E9" s="21" t="s">
        <v>43</v>
      </c>
      <c r="F9" s="21" t="s">
        <v>25</v>
      </c>
      <c r="G9" s="14" t="s">
        <v>238</v>
      </c>
    </row>
    <row r="10" spans="1:8">
      <c r="A10" s="7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14">
        <v>7</v>
      </c>
    </row>
    <row r="11" spans="1:8" ht="32.25" customHeight="1">
      <c r="A11" s="43" t="s">
        <v>544</v>
      </c>
      <c r="B11" s="299" t="s">
        <v>85</v>
      </c>
      <c r="C11" s="27">
        <v>330</v>
      </c>
      <c r="D11" s="24">
        <v>46.65</v>
      </c>
      <c r="E11" s="24">
        <v>1.0669999999999999</v>
      </c>
      <c r="F11" s="37">
        <f>(C11*D11)*E11</f>
        <v>16425.931499999999</v>
      </c>
      <c r="G11" s="174" t="s">
        <v>247</v>
      </c>
    </row>
    <row r="12" spans="1:8" ht="34.5" customHeight="1">
      <c r="A12" s="43"/>
      <c r="B12" s="299" t="s">
        <v>88</v>
      </c>
      <c r="C12" s="27">
        <v>80</v>
      </c>
      <c r="D12" s="24">
        <v>645.78</v>
      </c>
      <c r="E12" s="24">
        <v>1.0669999999999999</v>
      </c>
      <c r="F12" s="37">
        <f>(C12*D12)*E12</f>
        <v>55123.780799999993</v>
      </c>
      <c r="G12" s="174" t="s">
        <v>247</v>
      </c>
    </row>
    <row r="13" spans="1:8" ht="53.25" customHeight="1">
      <c r="A13" s="171"/>
      <c r="B13" s="100" t="s">
        <v>302</v>
      </c>
      <c r="C13" s="27">
        <v>2679.7559999999999</v>
      </c>
      <c r="D13" s="24">
        <v>9.7899999999999991</v>
      </c>
      <c r="E13" s="24">
        <v>1.0669999999999999</v>
      </c>
      <c r="F13" s="37">
        <f>(C13*D13)*E13</f>
        <v>27992.543593079994</v>
      </c>
      <c r="G13" s="449" t="s">
        <v>248</v>
      </c>
    </row>
    <row r="14" spans="1:8" ht="25.5">
      <c r="A14" s="47" t="s">
        <v>56</v>
      </c>
      <c r="B14" s="48"/>
      <c r="C14" s="48"/>
      <c r="D14" s="48"/>
      <c r="E14" s="48"/>
      <c r="F14" s="49">
        <f>F11+F12+F13</f>
        <v>99542.255893079971</v>
      </c>
      <c r="G14" s="45"/>
    </row>
    <row r="15" spans="1:8" ht="29.25" customHeight="1">
      <c r="A15" s="50" t="s">
        <v>545</v>
      </c>
      <c r="B15" s="299" t="s">
        <v>85</v>
      </c>
      <c r="C15" s="37">
        <v>2416</v>
      </c>
      <c r="D15" s="27">
        <v>43.43</v>
      </c>
      <c r="E15" s="24">
        <v>1.0669999999999999</v>
      </c>
      <c r="F15" s="37">
        <f>(C15*D15)*E15</f>
        <v>111956.98096</v>
      </c>
      <c r="G15" s="174" t="s">
        <v>247</v>
      </c>
      <c r="H15" s="305"/>
    </row>
    <row r="16" spans="1:8" ht="29.25" customHeight="1">
      <c r="A16" s="50"/>
      <c r="B16" s="299" t="s">
        <v>85</v>
      </c>
      <c r="C16" s="37">
        <v>754</v>
      </c>
      <c r="D16" s="27">
        <v>46.65</v>
      </c>
      <c r="E16" s="24">
        <v>1.0669999999999999</v>
      </c>
      <c r="F16" s="37">
        <f>(C16*D16)*E16</f>
        <v>37530.7647</v>
      </c>
      <c r="G16" s="174" t="s">
        <v>247</v>
      </c>
    </row>
    <row r="17" spans="1:9" ht="29.25" customHeight="1">
      <c r="A17" s="50"/>
      <c r="B17" s="299" t="s">
        <v>86</v>
      </c>
      <c r="C17" s="37">
        <v>1935</v>
      </c>
      <c r="D17" s="27">
        <v>115.3</v>
      </c>
      <c r="E17" s="24">
        <v>1.0669999999999999</v>
      </c>
      <c r="F17" s="37">
        <f>(C17*D17)*E17</f>
        <v>238053.56849999999</v>
      </c>
      <c r="G17" s="174" t="s">
        <v>247</v>
      </c>
    </row>
    <row r="18" spans="1:9" ht="25.5">
      <c r="A18" s="50"/>
      <c r="B18" s="299" t="s">
        <v>88</v>
      </c>
      <c r="C18" s="37">
        <v>380</v>
      </c>
      <c r="D18" s="27">
        <v>645.78</v>
      </c>
      <c r="E18" s="24">
        <v>1.0669999999999999</v>
      </c>
      <c r="F18" s="37">
        <f>(C18*D18)*E18</f>
        <v>261837.95879999999</v>
      </c>
      <c r="G18" s="174" t="s">
        <v>247</v>
      </c>
    </row>
    <row r="19" spans="1:9" ht="42.75" customHeight="1">
      <c r="A19" s="172"/>
      <c r="B19" s="100" t="s">
        <v>302</v>
      </c>
      <c r="C19" s="37">
        <v>10225.44</v>
      </c>
      <c r="D19" s="24">
        <v>9.7899999999999991</v>
      </c>
      <c r="E19" s="24">
        <v>1.0669999999999999</v>
      </c>
      <c r="F19" s="37">
        <f>(C19*D19)*E19</f>
        <v>106814.2304592</v>
      </c>
      <c r="G19" s="449" t="s">
        <v>248</v>
      </c>
      <c r="I19" s="305"/>
    </row>
    <row r="20" spans="1:9" ht="22.5">
      <c r="A20" s="8" t="s">
        <v>56</v>
      </c>
      <c r="B20" s="9"/>
      <c r="C20" s="9"/>
      <c r="D20" s="9"/>
      <c r="E20" s="9"/>
      <c r="F20" s="39">
        <f>F15+F16+F17+F18+F19</f>
        <v>756193.50341919996</v>
      </c>
      <c r="G20" s="174"/>
    </row>
    <row r="21" spans="1:9">
      <c r="A21" s="6"/>
      <c r="B21" s="10" t="s">
        <v>26</v>
      </c>
      <c r="C21" s="12" t="s">
        <v>9</v>
      </c>
      <c r="D21" s="12" t="s">
        <v>9</v>
      </c>
      <c r="E21" s="12" t="s">
        <v>9</v>
      </c>
      <c r="F21" s="41">
        <f>F14+F20</f>
        <v>855735.75931227999</v>
      </c>
      <c r="G21" s="173"/>
    </row>
    <row r="22" spans="1:9">
      <c r="B22" s="5"/>
      <c r="C22" s="5"/>
      <c r="D22" s="5"/>
      <c r="E22" s="5"/>
      <c r="F22" s="5"/>
      <c r="G22" s="5"/>
    </row>
    <row r="23" spans="1:9">
      <c r="B23" s="5"/>
      <c r="C23" s="5"/>
      <c r="D23" s="5"/>
      <c r="E23" s="5"/>
      <c r="F23" s="5"/>
      <c r="G23" s="5"/>
    </row>
    <row r="24" spans="1:9">
      <c r="B24" s="5"/>
      <c r="C24" s="5"/>
      <c r="D24" s="5"/>
      <c r="E24" s="5"/>
      <c r="F24" s="5"/>
      <c r="G24" s="5"/>
    </row>
    <row r="25" spans="1:9">
      <c r="B25" s="5"/>
      <c r="C25" s="5"/>
      <c r="D25" s="5"/>
      <c r="E25" s="5"/>
      <c r="F25" s="5"/>
      <c r="G25" s="5"/>
    </row>
    <row r="26" spans="1:9">
      <c r="B26" s="5"/>
      <c r="C26" s="5"/>
      <c r="D26" s="5"/>
      <c r="E26" s="5"/>
      <c r="F26" s="5"/>
      <c r="G26" s="5"/>
    </row>
    <row r="27" spans="1:9">
      <c r="B27" s="5"/>
      <c r="C27" s="5"/>
      <c r="D27" s="5"/>
      <c r="E27" s="5"/>
      <c r="F27" s="5"/>
      <c r="G27" s="5"/>
    </row>
    <row r="28" spans="1:9">
      <c r="B28" s="5"/>
      <c r="C28" s="5"/>
      <c r="D28" s="5"/>
      <c r="E28" s="5"/>
      <c r="F28" s="5"/>
      <c r="G28" s="5"/>
    </row>
    <row r="29" spans="1:9">
      <c r="B29" s="5"/>
      <c r="C29" s="5"/>
      <c r="D29" s="5"/>
      <c r="E29" s="5"/>
      <c r="F29" s="5"/>
      <c r="G29" s="5"/>
    </row>
    <row r="30" spans="1:9">
      <c r="B30" s="5"/>
      <c r="C30" s="5"/>
      <c r="D30" s="5"/>
      <c r="E30" s="5"/>
      <c r="F30" s="5"/>
      <c r="G30" s="5"/>
    </row>
    <row r="31" spans="1:9">
      <c r="B31" s="5"/>
      <c r="C31" s="5"/>
      <c r="D31" s="5"/>
      <c r="E31" s="5"/>
      <c r="F31" s="5"/>
      <c r="G31" s="5"/>
    </row>
  </sheetData>
  <mergeCells count="4">
    <mergeCell ref="A6:F6"/>
    <mergeCell ref="A4:F4"/>
    <mergeCell ref="A2:F2"/>
    <mergeCell ref="A5:F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&amp;RПриложение №1 к ПФХД №1   от 20.12.2023г.</oddHeader>
    <oddFooter>&amp;C8</oddFooter>
  </headerFooter>
  <rowBreaks count="1" manualBreakCount="1">
    <brk id="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G29"/>
  <sheetViews>
    <sheetView view="pageBreakPreview" zoomScaleSheetLayoutView="100" workbookViewId="0">
      <selection activeCell="D28" sqref="D28"/>
    </sheetView>
  </sheetViews>
  <sheetFormatPr defaultColWidth="9.140625" defaultRowHeight="14.25"/>
  <cols>
    <col min="1" max="1" width="21.5703125" style="4" customWidth="1"/>
    <col min="2" max="2" width="35.7109375" style="4" customWidth="1"/>
    <col min="3" max="3" width="11.85546875" style="4" customWidth="1"/>
    <col min="4" max="4" width="14.85546875" style="4" customWidth="1"/>
    <col min="5" max="5" width="14.5703125" style="4" customWidth="1"/>
    <col min="6" max="6" width="64.5703125" style="4" customWidth="1"/>
    <col min="7" max="7" width="9.140625" style="4" hidden="1" customWidth="1"/>
    <col min="8" max="16384" width="9.140625" style="4"/>
  </cols>
  <sheetData>
    <row r="1" spans="1:7" ht="28.5" customHeight="1">
      <c r="A1" s="556" t="s">
        <v>50</v>
      </c>
      <c r="B1" s="556"/>
      <c r="C1" s="556"/>
      <c r="D1" s="556"/>
      <c r="E1" s="556"/>
      <c r="F1" s="556"/>
    </row>
    <row r="2" spans="1:7">
      <c r="A2" s="554" t="s">
        <v>76</v>
      </c>
      <c r="B2" s="554"/>
      <c r="C2" s="554"/>
      <c r="D2" s="554"/>
      <c r="E2" s="554"/>
      <c r="F2" s="554"/>
    </row>
    <row r="3" spans="1:7">
      <c r="A3" s="554" t="s">
        <v>67</v>
      </c>
      <c r="B3" s="554"/>
      <c r="C3" s="554"/>
      <c r="D3" s="554"/>
      <c r="E3" s="554"/>
      <c r="F3" s="554"/>
    </row>
    <row r="4" spans="1:7">
      <c r="A4" s="23" t="s">
        <v>308</v>
      </c>
      <c r="B4" s="5"/>
      <c r="C4" s="5"/>
      <c r="D4" s="5"/>
      <c r="E4" s="5"/>
      <c r="F4" s="5"/>
    </row>
    <row r="5" spans="1:7" ht="0.75" customHeight="1">
      <c r="B5" s="5"/>
      <c r="C5" s="5"/>
      <c r="D5" s="5"/>
      <c r="E5" s="5"/>
      <c r="F5" s="5"/>
    </row>
    <row r="6" spans="1:7" ht="38.25">
      <c r="A6" s="21" t="s">
        <v>10</v>
      </c>
      <c r="B6" s="21" t="s">
        <v>21</v>
      </c>
      <c r="C6" s="21" t="s">
        <v>51</v>
      </c>
      <c r="D6" s="21" t="s">
        <v>52</v>
      </c>
      <c r="E6" s="21" t="s">
        <v>25</v>
      </c>
      <c r="F6" s="228" t="s">
        <v>238</v>
      </c>
      <c r="G6" s="29"/>
    </row>
    <row r="7" spans="1:7">
      <c r="A7" s="7">
        <v>1</v>
      </c>
      <c r="B7" s="21">
        <v>2</v>
      </c>
      <c r="C7" s="21">
        <v>3</v>
      </c>
      <c r="D7" s="21">
        <v>4</v>
      </c>
      <c r="E7" s="21">
        <v>6</v>
      </c>
      <c r="F7" s="228">
        <v>7</v>
      </c>
      <c r="G7" s="29"/>
    </row>
    <row r="8" spans="1:7">
      <c r="A8" s="105"/>
      <c r="B8" s="106" t="s">
        <v>113</v>
      </c>
      <c r="C8" s="107"/>
      <c r="D8" s="108"/>
      <c r="E8" s="31"/>
      <c r="F8" s="6"/>
    </row>
    <row r="9" spans="1:7" ht="39" customHeight="1">
      <c r="A9" s="93" t="s">
        <v>542</v>
      </c>
      <c r="B9" s="109" t="s">
        <v>138</v>
      </c>
      <c r="C9" s="112">
        <v>4</v>
      </c>
      <c r="D9" s="133">
        <v>6000</v>
      </c>
      <c r="E9" s="128">
        <f>C9*D9</f>
        <v>24000</v>
      </c>
      <c r="F9" s="215" t="s">
        <v>619</v>
      </c>
      <c r="G9" s="215"/>
    </row>
    <row r="10" spans="1:7" ht="0.75" hidden="1" customHeight="1">
      <c r="A10" s="114"/>
      <c r="B10" s="115"/>
      <c r="C10" s="115"/>
      <c r="D10" s="116"/>
      <c r="E10" s="45"/>
      <c r="F10" s="6"/>
    </row>
    <row r="11" spans="1:7" hidden="1">
      <c r="A11" s="114"/>
      <c r="B11" s="115"/>
      <c r="C11" s="115"/>
      <c r="D11" s="116"/>
      <c r="E11" s="45"/>
      <c r="F11" s="6"/>
    </row>
    <row r="12" spans="1:7" hidden="1">
      <c r="A12" s="114"/>
      <c r="B12" s="115"/>
      <c r="C12" s="115"/>
      <c r="D12" s="116"/>
      <c r="E12" s="45"/>
      <c r="F12" s="6"/>
    </row>
    <row r="13" spans="1:7" hidden="1">
      <c r="A13" s="114"/>
      <c r="B13" s="115"/>
      <c r="C13" s="115"/>
      <c r="D13" s="116"/>
      <c r="E13" s="45"/>
      <c r="F13" s="6"/>
    </row>
    <row r="14" spans="1:7" hidden="1">
      <c r="A14" s="114"/>
      <c r="B14" s="115"/>
      <c r="C14" s="115"/>
      <c r="D14" s="116"/>
      <c r="E14" s="45"/>
      <c r="F14" s="6"/>
    </row>
    <row r="15" spans="1:7">
      <c r="A15" s="105"/>
      <c r="B15" s="106" t="s">
        <v>122</v>
      </c>
      <c r="C15" s="107"/>
      <c r="D15" s="108"/>
      <c r="E15" s="31"/>
      <c r="F15" s="6"/>
    </row>
    <row r="16" spans="1:7" ht="38.25" customHeight="1">
      <c r="A16" s="93" t="s">
        <v>542</v>
      </c>
      <c r="B16" s="263" t="s">
        <v>138</v>
      </c>
      <c r="C16" s="52">
        <v>1</v>
      </c>
      <c r="D16" s="63">
        <v>6000</v>
      </c>
      <c r="E16" s="57">
        <f>C16*D16</f>
        <v>6000</v>
      </c>
      <c r="F16" s="215" t="s">
        <v>620</v>
      </c>
      <c r="G16" s="215"/>
    </row>
    <row r="17" spans="1:7" ht="38.25" customHeight="1">
      <c r="A17" s="93"/>
      <c r="B17" s="263" t="s">
        <v>630</v>
      </c>
      <c r="C17" s="52">
        <v>1</v>
      </c>
      <c r="D17" s="63">
        <v>12000</v>
      </c>
      <c r="E17" s="57">
        <f>C17*D17</f>
        <v>12000</v>
      </c>
      <c r="F17" s="205" t="s">
        <v>728</v>
      </c>
      <c r="G17" s="215"/>
    </row>
    <row r="18" spans="1:7" ht="22.5">
      <c r="A18" s="8" t="s">
        <v>56</v>
      </c>
      <c r="B18" s="9"/>
      <c r="C18" s="9"/>
      <c r="D18" s="9"/>
      <c r="E18" s="39">
        <f>E17+E16+E9</f>
        <v>42000</v>
      </c>
      <c r="F18" s="6"/>
    </row>
    <row r="19" spans="1:7" ht="26.25" customHeight="1">
      <c r="A19" s="6"/>
      <c r="B19" s="10" t="s">
        <v>26</v>
      </c>
      <c r="C19" s="12" t="s">
        <v>9</v>
      </c>
      <c r="D19" s="12"/>
      <c r="E19" s="41">
        <f>E18</f>
        <v>42000</v>
      </c>
      <c r="F19" s="6"/>
    </row>
    <row r="20" spans="1:7">
      <c r="B20" s="5"/>
      <c r="C20" s="5"/>
      <c r="D20" s="5"/>
    </row>
    <row r="21" spans="1:7">
      <c r="B21" s="5"/>
      <c r="C21" s="5"/>
      <c r="D21" s="5"/>
      <c r="E21" s="5"/>
    </row>
    <row r="22" spans="1:7">
      <c r="B22" s="5"/>
      <c r="C22" s="5"/>
      <c r="D22" s="5"/>
      <c r="E22" s="5"/>
    </row>
    <row r="23" spans="1:7">
      <c r="B23" s="5"/>
      <c r="C23" s="5"/>
      <c r="D23" s="5"/>
      <c r="E23" s="5"/>
    </row>
    <row r="24" spans="1:7">
      <c r="B24" s="5"/>
      <c r="C24" s="5"/>
      <c r="D24" s="5"/>
      <c r="E24" s="5"/>
    </row>
    <row r="25" spans="1:7">
      <c r="B25" s="5"/>
      <c r="C25" s="5"/>
      <c r="D25" s="5"/>
      <c r="E25" s="5"/>
    </row>
    <row r="26" spans="1:7">
      <c r="B26" s="5"/>
      <c r="C26" s="5"/>
      <c r="D26" s="5"/>
      <c r="E26" s="5"/>
    </row>
    <row r="27" spans="1:7">
      <c r="B27" s="5"/>
      <c r="C27" s="5"/>
      <c r="D27" s="5"/>
      <c r="E27" s="5"/>
    </row>
    <row r="28" spans="1:7">
      <c r="B28" s="5"/>
      <c r="C28" s="5"/>
      <c r="D28" s="5"/>
      <c r="E28" s="5"/>
    </row>
    <row r="29" spans="1:7">
      <c r="B29" s="5"/>
      <c r="C29" s="5"/>
      <c r="D29" s="5"/>
      <c r="E29" s="5"/>
    </row>
  </sheetData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&amp;RПриложение №1 к ПФХД №1   от 20.12.2023г.</oddHeader>
    <oddFooter>&amp;C19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111 </vt:lpstr>
      <vt:lpstr>212</vt:lpstr>
      <vt:lpstr>290</vt:lpstr>
      <vt:lpstr>226(112)</vt:lpstr>
      <vt:lpstr>221</vt:lpstr>
      <vt:lpstr>225</vt:lpstr>
      <vt:lpstr>223 (247)</vt:lpstr>
      <vt:lpstr>223</vt:lpstr>
      <vt:lpstr>227</vt:lpstr>
      <vt:lpstr>263</vt:lpstr>
      <vt:lpstr>226</vt:lpstr>
      <vt:lpstr>341</vt:lpstr>
      <vt:lpstr>342</vt:lpstr>
      <vt:lpstr>343</vt:lpstr>
      <vt:lpstr>344</vt:lpstr>
      <vt:lpstr>349</vt:lpstr>
      <vt:lpstr>346</vt:lpstr>
      <vt:lpstr>345</vt:lpstr>
      <vt:lpstr>310</vt:lpstr>
      <vt:lpstr>266</vt:lpstr>
      <vt:lpstr>119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2024-03-06T12:21:07Z</dcterms:modified>
</cp:coreProperties>
</file>